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.ogali\Documents\CHRIS\BAC\Biddings\HO\Ongoing\PEZA-HO-2017-08 - JPCO-NAIA backfilling\"/>
    </mc:Choice>
  </mc:AlternateContent>
  <bookViews>
    <workbookView xWindow="0" yWindow="0" windowWidth="19320" windowHeight="7755" tabRatio="853"/>
  </bookViews>
  <sheets>
    <sheet name="POW PEZA" sheetId="17" r:id="rId1"/>
    <sheet name="PEZA" sheetId="13" state="hidden" r:id="rId2"/>
    <sheet name="BACKUP" sheetId="16" state="hidden" r:id="rId3"/>
    <sheet name="Sheet2" sheetId="14" state="hidden" r:id="rId4"/>
  </sheets>
  <definedNames>
    <definedName name="_xlnm.Print_Area" localSheetId="2">BACKUP!$A$1:$J$312</definedName>
    <definedName name="_xlnm.Print_Area" localSheetId="1">PEZA!$A$1:$K$770</definedName>
    <definedName name="_xlnm.Print_Area" localSheetId="0">'POW PEZA'!$B$1:$U$97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1" i="13" l="1"/>
  <c r="J745" i="13" l="1"/>
  <c r="J750" i="13" s="1"/>
  <c r="J724" i="13" s="1"/>
  <c r="J727" i="13" s="1"/>
  <c r="J732" i="13" s="1"/>
  <c r="J736" i="13" s="1"/>
  <c r="J737" i="13" s="1"/>
  <c r="J739" i="13" s="1"/>
  <c r="J751" i="13" s="1"/>
  <c r="J755" i="13" s="1"/>
  <c r="J681" i="13"/>
  <c r="I299" i="13"/>
  <c r="L299" i="13" s="1"/>
  <c r="J756" i="13" l="1"/>
  <c r="L755" i="13"/>
  <c r="J299" i="13"/>
  <c r="J298" i="13"/>
  <c r="J686" i="13"/>
  <c r="J660" i="13" s="1"/>
  <c r="J171" i="13"/>
  <c r="J172" i="13"/>
  <c r="J91" i="13"/>
  <c r="J663" i="13" l="1"/>
  <c r="K73" i="16"/>
  <c r="J668" i="13" l="1"/>
  <c r="J672" i="13" s="1"/>
  <c r="J673" i="13" s="1"/>
  <c r="J675" i="13" s="1"/>
  <c r="J687" i="13" s="1"/>
  <c r="J691" i="13" s="1"/>
  <c r="J692" i="13" s="1"/>
  <c r="M627" i="13"/>
  <c r="M563" i="13"/>
  <c r="M499" i="13"/>
  <c r="M436" i="13"/>
  <c r="M371" i="13"/>
  <c r="L691" i="13" l="1"/>
  <c r="M307" i="13"/>
  <c r="M243" i="13"/>
  <c r="M180" i="13"/>
  <c r="M113" i="13"/>
  <c r="M49" i="13"/>
  <c r="J469" i="13" l="1"/>
  <c r="J468" i="13"/>
  <c r="J467" i="13"/>
  <c r="J403" i="13"/>
  <c r="J402" i="13"/>
  <c r="J401" i="13"/>
  <c r="J341" i="13"/>
  <c r="J340" i="13"/>
  <c r="J339" i="13"/>
  <c r="H71" i="16"/>
  <c r="H69" i="16"/>
  <c r="H66" i="16" l="1"/>
  <c r="J34" i="14" l="1"/>
  <c r="J41" i="14" s="1"/>
  <c r="J17" i="14"/>
  <c r="J16" i="14"/>
  <c r="J15" i="14"/>
  <c r="J19" i="14" s="1"/>
  <c r="J24" i="14" s="1"/>
  <c r="J26" i="14" s="1"/>
  <c r="J27" i="14" s="1"/>
  <c r="J29" i="14" s="1"/>
  <c r="J42" i="14" s="1"/>
  <c r="J46" i="14" s="1"/>
  <c r="H253" i="16"/>
  <c r="H251" i="16"/>
  <c r="H246" i="16"/>
  <c r="H245" i="16"/>
  <c r="H247" i="16" s="1"/>
  <c r="H240" i="16"/>
  <c r="H234" i="16"/>
  <c r="H233" i="16"/>
  <c r="H224" i="16"/>
  <c r="H219" i="16"/>
  <c r="H218" i="16"/>
  <c r="H220" i="16" s="1"/>
  <c r="H210" i="16"/>
  <c r="H201" i="16"/>
  <c r="H200" i="16"/>
  <c r="H199" i="16"/>
  <c r="H195" i="16"/>
  <c r="H194" i="16"/>
  <c r="H193" i="16"/>
  <c r="H192" i="16"/>
  <c r="H191" i="16"/>
  <c r="H190" i="16"/>
  <c r="H169" i="16"/>
  <c r="H168" i="16"/>
  <c r="H167" i="16"/>
  <c r="H166" i="16"/>
  <c r="E156" i="16"/>
  <c r="H153" i="16"/>
  <c r="H152" i="16"/>
  <c r="H151" i="16"/>
  <c r="E118" i="16"/>
  <c r="E123" i="16" s="1"/>
  <c r="H62" i="16"/>
  <c r="H60" i="16"/>
  <c r="H51" i="16"/>
  <c r="H46" i="16"/>
  <c r="E44" i="16"/>
  <c r="H40" i="16"/>
  <c r="E49" i="16" s="1"/>
  <c r="H38" i="16"/>
  <c r="H22" i="16"/>
  <c r="H23" i="16" s="1"/>
  <c r="H20" i="16"/>
  <c r="J622" i="13"/>
  <c r="J597" i="13"/>
  <c r="J596" i="13"/>
  <c r="J595" i="13"/>
  <c r="J552" i="13"/>
  <c r="J551" i="13"/>
  <c r="J534" i="13"/>
  <c r="J533" i="13"/>
  <c r="J532" i="13"/>
  <c r="J488" i="13"/>
  <c r="J487" i="13"/>
  <c r="J486" i="13"/>
  <c r="J428" i="13"/>
  <c r="J427" i="13"/>
  <c r="J426" i="13"/>
  <c r="J425" i="13"/>
  <c r="J424" i="13"/>
  <c r="J423" i="13"/>
  <c r="J422" i="13"/>
  <c r="J421" i="13"/>
  <c r="J420" i="13"/>
  <c r="J362" i="13"/>
  <c r="J361" i="13"/>
  <c r="J360" i="13"/>
  <c r="J359" i="13"/>
  <c r="J358" i="13"/>
  <c r="J297" i="13"/>
  <c r="J296" i="13"/>
  <c r="J295" i="13"/>
  <c r="J277" i="13"/>
  <c r="J276" i="13"/>
  <c r="J275" i="13"/>
  <c r="H234" i="13"/>
  <c r="J234" i="13" s="1"/>
  <c r="J232" i="13"/>
  <c r="J221" i="13"/>
  <c r="J220" i="13"/>
  <c r="J213" i="13"/>
  <c r="J212" i="13"/>
  <c r="J211" i="13"/>
  <c r="J173" i="13"/>
  <c r="J170" i="13"/>
  <c r="J169" i="13"/>
  <c r="J168" i="13"/>
  <c r="J157" i="13"/>
  <c r="J150" i="13"/>
  <c r="J149" i="13"/>
  <c r="J148" i="13"/>
  <c r="J145" i="13"/>
  <c r="J144" i="13"/>
  <c r="J143" i="13"/>
  <c r="J103" i="13"/>
  <c r="J108" i="13" s="1"/>
  <c r="J83" i="13"/>
  <c r="J82" i="13"/>
  <c r="J81" i="13"/>
  <c r="J44" i="13"/>
  <c r="J19" i="13"/>
  <c r="J18" i="13"/>
  <c r="J17" i="13"/>
  <c r="L53" i="17"/>
  <c r="L52" i="17"/>
  <c r="L51" i="17"/>
  <c r="L35" i="17"/>
  <c r="L31" i="17"/>
  <c r="L27" i="17"/>
  <c r="J238" i="13" l="1"/>
  <c r="J363" i="13"/>
  <c r="J366" i="13" s="1"/>
  <c r="J343" i="13" s="1"/>
  <c r="J348" i="13" s="1"/>
  <c r="J350" i="13" s="1"/>
  <c r="J351" i="13" s="1"/>
  <c r="J353" i="13" s="1"/>
  <c r="J367" i="13" s="1"/>
  <c r="J371" i="13" s="1"/>
  <c r="J372" i="13" s="1"/>
  <c r="J489" i="13"/>
  <c r="J494" i="13" s="1"/>
  <c r="J471" i="13" s="1"/>
  <c r="J476" i="13" s="1"/>
  <c r="J478" i="13" s="1"/>
  <c r="J479" i="13" s="1"/>
  <c r="J481" i="13" s="1"/>
  <c r="J495" i="13" s="1"/>
  <c r="J499" i="13" s="1"/>
  <c r="J500" i="13" s="1"/>
  <c r="J558" i="13"/>
  <c r="J600" i="13"/>
  <c r="J605" i="13" s="1"/>
  <c r="J609" i="13" s="1"/>
  <c r="J610" i="13" s="1"/>
  <c r="J612" i="13" s="1"/>
  <c r="J623" i="13" s="1"/>
  <c r="J627" i="13" s="1"/>
  <c r="J628" i="13" s="1"/>
  <c r="J279" i="13"/>
  <c r="J284" i="13" s="1"/>
  <c r="J287" i="13" s="1"/>
  <c r="J288" i="13" s="1"/>
  <c r="J290" i="13" s="1"/>
  <c r="J429" i="13"/>
  <c r="J431" i="13" s="1"/>
  <c r="J405" i="13" s="1"/>
  <c r="J410" i="13" s="1"/>
  <c r="J412" i="13" s="1"/>
  <c r="J413" i="13" s="1"/>
  <c r="J415" i="13" s="1"/>
  <c r="J432" i="13" s="1"/>
  <c r="J436" i="13" s="1"/>
  <c r="J437" i="13" s="1"/>
  <c r="H235" i="16"/>
  <c r="H238" i="16" s="1"/>
  <c r="H154" i="16"/>
  <c r="H170" i="16"/>
  <c r="E172" i="16" s="1"/>
  <c r="H196" i="16"/>
  <c r="H202" i="16"/>
  <c r="J536" i="13"/>
  <c r="J541" i="13" s="1"/>
  <c r="J543" i="13" s="1"/>
  <c r="J544" i="13" s="1"/>
  <c r="J546" i="13" s="1"/>
  <c r="J300" i="13"/>
  <c r="J302" i="13" s="1"/>
  <c r="J303" i="13" s="1"/>
  <c r="J307" i="13" s="1"/>
  <c r="J308" i="13" s="1"/>
  <c r="J215" i="13"/>
  <c r="J222" i="13" s="1"/>
  <c r="J224" i="13" s="1"/>
  <c r="J225" i="13" s="1"/>
  <c r="J227" i="13" s="1"/>
  <c r="H243" i="16"/>
  <c r="E27" i="16"/>
  <c r="J175" i="13"/>
  <c r="J152" i="13"/>
  <c r="J158" i="13" s="1"/>
  <c r="J160" i="13" s="1"/>
  <c r="J161" i="13" s="1"/>
  <c r="J163" i="13" s="1"/>
  <c r="J86" i="13"/>
  <c r="J21" i="13"/>
  <c r="J26" i="13" s="1"/>
  <c r="J29" i="13" s="1"/>
  <c r="J30" i="13" s="1"/>
  <c r="J32" i="13" s="1"/>
  <c r="J45" i="13" s="1"/>
  <c r="J49" i="13" s="1"/>
  <c r="L49" i="13" l="1"/>
  <c r="J50" i="13"/>
  <c r="J559" i="13"/>
  <c r="J563" i="13" s="1"/>
  <c r="J239" i="13"/>
  <c r="J243" i="13" s="1"/>
  <c r="L627" i="13"/>
  <c r="E175" i="16"/>
  <c r="H177" i="16" s="1"/>
  <c r="E206" i="16"/>
  <c r="L307" i="13"/>
  <c r="L436" i="13"/>
  <c r="J92" i="13"/>
  <c r="L499" i="13"/>
  <c r="J176" i="13"/>
  <c r="J180" i="13" s="1"/>
  <c r="L371" i="13"/>
  <c r="L243" i="13" l="1"/>
  <c r="J244" i="13"/>
  <c r="L563" i="13"/>
  <c r="J564" i="13"/>
  <c r="L180" i="13"/>
  <c r="J181" i="13"/>
  <c r="H184" i="16"/>
  <c r="H180" i="16"/>
  <c r="H181" i="16" s="1"/>
  <c r="J95" i="13"/>
  <c r="J96" i="13" s="1"/>
  <c r="J98" i="13" s="1"/>
  <c r="J109" i="13" s="1"/>
  <c r="J113" i="13" s="1"/>
  <c r="H208" i="16"/>
  <c r="H216" i="16"/>
  <c r="J114" i="13" l="1"/>
  <c r="L113" i="13"/>
  <c r="L771" i="13" s="1"/>
  <c r="Q68" i="17" l="1"/>
  <c r="I60" i="17" l="1"/>
</calcChain>
</file>

<file path=xl/sharedStrings.xml><?xml version="1.0" encoding="utf-8"?>
<sst xmlns="http://schemas.openxmlformats.org/spreadsheetml/2006/main" count="1709" uniqueCount="392">
  <si>
    <t>:</t>
  </si>
  <si>
    <t xml:space="preserve">Project Description : </t>
  </si>
  <si>
    <t>EQUIPMENT REQUIREMENTS</t>
  </si>
  <si>
    <t>MANPOWER REQUIREMENTS</t>
  </si>
  <si>
    <t>UNIT</t>
  </si>
  <si>
    <t>DESCRIPTION</t>
  </si>
  <si>
    <t>CAPACITY</t>
  </si>
  <si>
    <t>LEASED</t>
  </si>
  <si>
    <t>NO.</t>
  </si>
  <si>
    <t>Project Engineer</t>
  </si>
  <si>
    <t>Const. Foreman</t>
  </si>
  <si>
    <t>Bagger Mixer</t>
  </si>
  <si>
    <t>Carpenter / Steelman</t>
  </si>
  <si>
    <t>ITEM NO.</t>
  </si>
  <si>
    <t>JOB DESCRIPTION</t>
  </si>
  <si>
    <t>% of Total</t>
  </si>
  <si>
    <t>QTY.</t>
  </si>
  <si>
    <t>DIRECT COST</t>
  </si>
  <si>
    <t>UNIT COST</t>
  </si>
  <si>
    <t>TOTAL</t>
  </si>
  <si>
    <t>PART I</t>
  </si>
  <si>
    <t>l.s.</t>
  </si>
  <si>
    <t>Total</t>
  </si>
  <si>
    <t>PART II</t>
  </si>
  <si>
    <t>sq.m.</t>
  </si>
  <si>
    <t>Plumbing Fixtures</t>
  </si>
  <si>
    <t>set</t>
  </si>
  <si>
    <t>Hauling and Disposal</t>
  </si>
  <si>
    <t>TOTAL DIRECT COST</t>
  </si>
  <si>
    <t xml:space="preserve">  BREAKDOWN OF ESTIMATED EXPENDITURES</t>
  </si>
  <si>
    <t>% OF TOTAL</t>
  </si>
  <si>
    <t>AMOUNT</t>
  </si>
  <si>
    <t>I - ESTIMATED CONTRACT COST</t>
  </si>
  <si>
    <t>A.</t>
  </si>
  <si>
    <t>DIRECT COST:</t>
  </si>
  <si>
    <t>1. Mobilization/Demobilization</t>
  </si>
  <si>
    <t>2. Materials</t>
  </si>
  <si>
    <t>2.1 Supply/Delivery</t>
  </si>
  <si>
    <t>2.2 Testing of Materials</t>
  </si>
  <si>
    <t>3. L a b o r</t>
  </si>
  <si>
    <t>4. Equipment Expenses 1% Mobilization</t>
  </si>
  <si>
    <t>B.</t>
  </si>
  <si>
    <t>INDIRECT COST:</t>
  </si>
  <si>
    <t>3. Comprehensive All Rish Insurance (CARI)</t>
  </si>
  <si>
    <t>4. Value Added Tax (VAT) - 5%</t>
  </si>
  <si>
    <t>SUB-TOTAL (CONTRACT COST)</t>
  </si>
  <si>
    <t>I.</t>
  </si>
  <si>
    <t>ESTIMATED GOVERNMENT EXPENDITURES</t>
  </si>
  <si>
    <t>1. Engineering and Administrative</t>
  </si>
  <si>
    <t>Overhead (EAO) - 2.5%</t>
  </si>
  <si>
    <t>2. RROW/Site Acquisition</t>
  </si>
  <si>
    <t>3. Preliminary Detailed Engineering 2%</t>
  </si>
  <si>
    <t>SUB-TOTAL</t>
  </si>
  <si>
    <t>Prepared by:</t>
  </si>
  <si>
    <t>Submitted by:</t>
  </si>
  <si>
    <t>EDGARDO P. ABESAMIS, JR.</t>
  </si>
  <si>
    <t xml:space="preserve">    ALBERTO B. DURAN</t>
  </si>
  <si>
    <t>ERNESTO P. LEONES</t>
  </si>
  <si>
    <t>Architect II</t>
  </si>
  <si>
    <t xml:space="preserve">    Engineer II</t>
  </si>
  <si>
    <t>Chief, Planning &amp; Design Section</t>
  </si>
  <si>
    <t>Recommending Approval:</t>
  </si>
  <si>
    <t>RAFAEL C. VALENZUELA</t>
  </si>
  <si>
    <t>MIKUNUG D. MACUD</t>
  </si>
  <si>
    <t>Assistant District Engineer</t>
  </si>
  <si>
    <t xml:space="preserve"> District Engineer</t>
  </si>
  <si>
    <t>DETAILED UNIT PRICE ANALYSIS (DUPA)</t>
  </si>
  <si>
    <t>Item No./Description</t>
  </si>
  <si>
    <t>Unit of Measurement</t>
  </si>
  <si>
    <t>Output per hour</t>
  </si>
  <si>
    <t>Quantity</t>
  </si>
  <si>
    <t>Designation</t>
  </si>
  <si>
    <t>No. of Person</t>
  </si>
  <si>
    <t>No. of Hours</t>
  </si>
  <si>
    <t>Hourly Rate</t>
  </si>
  <si>
    <t>Amount</t>
  </si>
  <si>
    <t>Labor</t>
  </si>
  <si>
    <t>Labor (40% of Materials)</t>
  </si>
  <si>
    <t>Sub - Total for A</t>
  </si>
  <si>
    <t>Name and Capacity</t>
  </si>
  <si>
    <t>No of Units</t>
  </si>
  <si>
    <t>Equipment</t>
  </si>
  <si>
    <t>Minor Tools (Approx. 10% of Labor)</t>
  </si>
  <si>
    <t>Sub - Total for B</t>
  </si>
  <si>
    <t>C.</t>
  </si>
  <si>
    <t>Total (A + B)</t>
  </si>
  <si>
    <t>D.</t>
  </si>
  <si>
    <t>E.</t>
  </si>
  <si>
    <t>Direct Unit Cost (C ÷ D)</t>
  </si>
  <si>
    <t>Name and Specification</t>
  </si>
  <si>
    <t>Unit</t>
  </si>
  <si>
    <t>Unit Cost</t>
  </si>
  <si>
    <t>F.</t>
  </si>
  <si>
    <t>Materials</t>
  </si>
  <si>
    <t>Sub - Total for F</t>
  </si>
  <si>
    <t>G.</t>
  </si>
  <si>
    <t>Direct Unit Cost (E + F)</t>
  </si>
  <si>
    <t>H.</t>
  </si>
  <si>
    <t>Overhead, Contingencies &amp; Miscellaneous (OCM)</t>
  </si>
  <si>
    <t>of G</t>
  </si>
  <si>
    <t>Contractor's Profit (CP)</t>
  </si>
  <si>
    <t>J.</t>
  </si>
  <si>
    <t>Value Added Tax (VAT)</t>
  </si>
  <si>
    <t>of (G + H + I)</t>
  </si>
  <si>
    <t>K.</t>
  </si>
  <si>
    <t>Total Unit Cost</t>
  </si>
  <si>
    <t>(G + H + I + J)</t>
  </si>
  <si>
    <t xml:space="preserve">    Checked  by:</t>
  </si>
  <si>
    <t>A P P R O V E D :</t>
  </si>
  <si>
    <t>pcs</t>
  </si>
  <si>
    <t>pc.</t>
  </si>
  <si>
    <t>kg.</t>
  </si>
  <si>
    <t>kg</t>
  </si>
  <si>
    <t>gal</t>
  </si>
  <si>
    <t>bd.ft.</t>
  </si>
  <si>
    <t>cu.m.</t>
  </si>
  <si>
    <t>bags</t>
  </si>
  <si>
    <t>kgs.</t>
  </si>
  <si>
    <t>pcs.</t>
  </si>
  <si>
    <t>Construction Foreman</t>
  </si>
  <si>
    <t>Skilled Laborer</t>
  </si>
  <si>
    <t>Unskilled Laborer</t>
  </si>
  <si>
    <t>pc</t>
  </si>
  <si>
    <t>1704(1)</t>
  </si>
  <si>
    <t>Embankment</t>
  </si>
  <si>
    <t>Common Borrow</t>
  </si>
  <si>
    <t>Painting Works (Masonry Surface)</t>
  </si>
  <si>
    <t>Painting Works (Wood Surface)</t>
  </si>
  <si>
    <t>Installation/Removal of Formworks</t>
  </si>
  <si>
    <t>Bar Cutter</t>
  </si>
  <si>
    <t>Bar Bender</t>
  </si>
  <si>
    <t>(w/ 5% Wastage)</t>
  </si>
  <si>
    <t>a. Water Closet  complete w/ fittings &amp; accs.</t>
  </si>
  <si>
    <t xml:space="preserve">c. Floor Drain </t>
  </si>
  <si>
    <t>d.  Faucet</t>
  </si>
  <si>
    <t>b. Wall Hung Lavatory, complete w/ fittings &amp; accessories</t>
  </si>
  <si>
    <t xml:space="preserve">   sets   </t>
  </si>
  <si>
    <t xml:space="preserve"> pcs</t>
  </si>
  <si>
    <t>y. Consumables (5% of Material Cost)</t>
  </si>
  <si>
    <t>a. Cement</t>
  </si>
  <si>
    <t>b. Sand</t>
  </si>
  <si>
    <t>cu.m</t>
  </si>
  <si>
    <t xml:space="preserve">PROJECT: </t>
  </si>
  <si>
    <t>LOCATION:</t>
  </si>
  <si>
    <t>Description</t>
  </si>
  <si>
    <t>L.s.</t>
  </si>
  <si>
    <t>SITTIE AYENAH D.MICAWAYAN</t>
  </si>
  <si>
    <t>DOMINADOR A. ZAGADA JR.</t>
  </si>
  <si>
    <t>Removal of existing wooden flooring, toilet fixtures &amp; etc.</t>
  </si>
  <si>
    <t>No. of Units</t>
  </si>
  <si>
    <t>Filling Materials-lastillas (Dump Truck-18 cu.m.)</t>
  </si>
  <si>
    <t>Backfill</t>
  </si>
  <si>
    <t>c. Gravel</t>
  </si>
  <si>
    <t>a.  Plate Compactor</t>
  </si>
  <si>
    <t>b. Minor Tools (Approx. 10% of Labor)</t>
  </si>
  <si>
    <t>a. Bagger Mixer</t>
  </si>
  <si>
    <t>e. Marine Plywood (1/4" x 4' x 8')</t>
  </si>
  <si>
    <t>f. Assorted Common Wire Nails</t>
  </si>
  <si>
    <t>Reinforced Concrete Class "A" Mixture</t>
  </si>
  <si>
    <r>
      <t xml:space="preserve">Reinforcing Steel Bar,Grade 40 (10 mm </t>
    </r>
    <r>
      <rPr>
        <sz val="14"/>
        <rFont val="Times New Roman"/>
        <family val="1"/>
      </rPr>
      <t>ø</t>
    </r>
    <r>
      <rPr>
        <sz val="14"/>
        <rFont val="Tahoma"/>
        <family val="2"/>
      </rPr>
      <t>)</t>
    </r>
  </si>
  <si>
    <t>a. Reinforcing Steel Bar, Grade 40 (10 mm ø)</t>
  </si>
  <si>
    <t>300mmx300mm Glazed Ceramic Tiles</t>
  </si>
  <si>
    <t>a. 300mmx300mm Glazed Ceramic Tiles</t>
  </si>
  <si>
    <t>c. Tile Grout(2kg/bag)</t>
  </si>
  <si>
    <t>d. Tile Adhesive (25 kg)</t>
  </si>
  <si>
    <t>e. Cement</t>
  </si>
  <si>
    <t>Enterprise Services Officer II</t>
  </si>
  <si>
    <t>Qty</t>
  </si>
  <si>
    <t>=</t>
  </si>
  <si>
    <t>Lump Sum</t>
  </si>
  <si>
    <t>EMBANKMENT OF FILLING MATERIALS</t>
  </si>
  <si>
    <t>VOLUME</t>
  </si>
  <si>
    <t>Area 1</t>
  </si>
  <si>
    <t>2.50mx6.00m</t>
  </si>
  <si>
    <t>Area 2</t>
  </si>
  <si>
    <t>4.00mx6.30m</t>
  </si>
  <si>
    <t>Area 3</t>
  </si>
  <si>
    <t>Area 4</t>
  </si>
  <si>
    <t>5.65mx5.85m</t>
  </si>
  <si>
    <t>TOTAL AREA</t>
  </si>
  <si>
    <t>20% SF</t>
  </si>
  <si>
    <t>62.26 cu.m. + 12.45cu.m.</t>
  </si>
  <si>
    <t>TOTAL VOLUME</t>
  </si>
  <si>
    <t xml:space="preserve">CONCRETE &amp; MASONRY WORKS </t>
  </si>
  <si>
    <t>73.25mx0.85m</t>
  </si>
  <si>
    <t>62.26cu.m.x20%</t>
  </si>
  <si>
    <t>73.25mx0.15m</t>
  </si>
  <si>
    <t>VOLUME1</t>
  </si>
  <si>
    <t>(0.30mx0.30m)+(0.30mx0.60m)+(0.30mx0.90)</t>
  </si>
  <si>
    <t xml:space="preserve">Area </t>
  </si>
  <si>
    <t>VOLUME2</t>
  </si>
  <si>
    <t>0.54mx2.00m</t>
  </si>
  <si>
    <t>CEMENT:</t>
  </si>
  <si>
    <t>CEMENT (40Kg/bag):</t>
  </si>
  <si>
    <t>12.07cu.m.x9.00</t>
  </si>
  <si>
    <t>say:</t>
  </si>
  <si>
    <t>SAND:</t>
  </si>
  <si>
    <t>12.07cu.m.x0.50</t>
  </si>
  <si>
    <t>GRAVEL:</t>
  </si>
  <si>
    <t>12.07cu.m.x1.00</t>
  </si>
  <si>
    <t>PART III</t>
  </si>
  <si>
    <t>PART IV</t>
  </si>
  <si>
    <t>STEEL WORKS</t>
  </si>
  <si>
    <t>DETAILED ESTIMATES</t>
  </si>
  <si>
    <t>FOR SLAB</t>
  </si>
  <si>
    <t>FOR STAIRS</t>
  </si>
  <si>
    <t xml:space="preserve"> </t>
  </si>
  <si>
    <t>Length 1</t>
  </si>
  <si>
    <t>0.30m</t>
  </si>
  <si>
    <t>6.00m</t>
  </si>
  <si>
    <t>50.00m</t>
  </si>
  <si>
    <t>Length 2</t>
  </si>
  <si>
    <t>2.50m</t>
  </si>
  <si>
    <t>8.33x6.00m</t>
  </si>
  <si>
    <t>20x2.50m</t>
  </si>
  <si>
    <t>Length 3</t>
  </si>
  <si>
    <t>Length 4</t>
  </si>
  <si>
    <t>6.30m</t>
  </si>
  <si>
    <t>21x4.00m</t>
  </si>
  <si>
    <t>84.00m</t>
  </si>
  <si>
    <t>4.00m</t>
  </si>
  <si>
    <t>13.33x6.00m</t>
  </si>
  <si>
    <t>Length 5</t>
  </si>
  <si>
    <t>Length 6</t>
  </si>
  <si>
    <t>5.85m</t>
  </si>
  <si>
    <t>19.5x5.65m</t>
  </si>
  <si>
    <t>110.175m</t>
  </si>
  <si>
    <t>5.65m</t>
  </si>
  <si>
    <t>18.83x5.85m</t>
  </si>
  <si>
    <t>488.35m</t>
  </si>
  <si>
    <t xml:space="preserve">TOTAL </t>
  </si>
  <si>
    <t>VOLUME 1 + VOLUME 2</t>
  </si>
  <si>
    <t xml:space="preserve">10mm Ø RSB spaced @ 0.30m O.C. Bothways </t>
  </si>
  <si>
    <t>TOTAL PCS.</t>
  </si>
  <si>
    <t>WIEGHT IN KGS.</t>
  </si>
  <si>
    <t>82.00pcsx6.00mx0.62kg/m</t>
  </si>
  <si>
    <t xml:space="preserve">pcs. of 6m commercial length 10mm Ø RSB </t>
  </si>
  <si>
    <t>305.04 kgs.</t>
  </si>
  <si>
    <t>VOLUME + 20% SHRINKAGE FACTOR</t>
  </si>
  <si>
    <t>5% WASTAGE</t>
  </si>
  <si>
    <t>15.252 kgs.</t>
  </si>
  <si>
    <t>WIEGHT + 5% WASTAGE</t>
  </si>
  <si>
    <t>TOTAL WEIGHT</t>
  </si>
  <si>
    <t>305.04 kgs + 15.252 kgs</t>
  </si>
  <si>
    <t xml:space="preserve">kgs. of 6m commercial length 10mm Ø RSB </t>
  </si>
  <si>
    <t xml:space="preserve"> b. No. 16 G.I. Tie Wire (2% of RSB)</t>
  </si>
  <si>
    <t>2% of RSB</t>
  </si>
  <si>
    <t>320.29x0.02</t>
  </si>
  <si>
    <t># 16 G.I. Tie Wire</t>
  </si>
  <si>
    <t>PART V</t>
  </si>
  <si>
    <r>
      <t xml:space="preserve">Reinforcing Steel Bar (Deformed),Grade 40 (10 mm </t>
    </r>
    <r>
      <rPr>
        <b/>
        <sz val="14"/>
        <rFont val="Times New Roman"/>
        <family val="1"/>
      </rPr>
      <t>ø</t>
    </r>
    <r>
      <rPr>
        <b/>
        <sz val="14"/>
        <rFont val="Tahoma"/>
        <family val="2"/>
      </rPr>
      <t>)</t>
    </r>
  </si>
  <si>
    <t>PART VI</t>
  </si>
  <si>
    <t>Glazed Ceramic Tiles</t>
  </si>
  <si>
    <t>(5.65mx5.85m)-(1.50mx2.70m)</t>
  </si>
  <si>
    <t>pcs. of 300mmx300mm Glazed Ceramic Tiles</t>
  </si>
  <si>
    <t xml:space="preserve">pcs. </t>
  </si>
  <si>
    <t>Tie Wires</t>
  </si>
  <si>
    <t>b. 200mmx200mm Glazed Ceramic Tiles (T&amp;B)</t>
  </si>
  <si>
    <t>200mmx200mm Glazed Ceramic Tiles (T&amp;B)</t>
  </si>
  <si>
    <t>(1.50mx1.5.00m) @ 4</t>
  </si>
  <si>
    <t>(1.35mx1.50m) @ 2</t>
  </si>
  <si>
    <t>1.50mx2.70m</t>
  </si>
  <si>
    <t>(0.55mx1.50m) @ 2</t>
  </si>
  <si>
    <t>pcs. of 200mmx200mm Glazed Ceramic Tiles (T&amp;B)</t>
  </si>
  <si>
    <t>488.35m/6m (commercial length)</t>
  </si>
  <si>
    <t>INSTALLATION OF DOORS</t>
  </si>
  <si>
    <t>PVC Doors and Steel Door (Exit)</t>
  </si>
  <si>
    <t>TILE ADHESIVE:</t>
  </si>
  <si>
    <t>87.95sq.m.x0.086 bags/sq.m.</t>
  </si>
  <si>
    <t>TILE GROUT:</t>
  </si>
  <si>
    <t>87.95sq.m.x0.50 kgs./sq.m.</t>
  </si>
  <si>
    <t>kgs</t>
  </si>
  <si>
    <t>43.98 kgs/2kg/bag</t>
  </si>
  <si>
    <t>87.95sq.m.x0.11 bags/sq.m.</t>
  </si>
  <si>
    <t>g. Consumable (5% of Materials Cost)</t>
  </si>
  <si>
    <t>(12.30mx2.35m) @ 4</t>
  </si>
  <si>
    <t>(4.00mx2.35m) @ 2</t>
  </si>
  <si>
    <t>(5.85mx2.35m) @ 2</t>
  </si>
  <si>
    <t>Area 5</t>
  </si>
  <si>
    <t>Area 6</t>
  </si>
  <si>
    <t>(2.70mx2.35m) @ 4</t>
  </si>
  <si>
    <t>(1.50mx2.35m) @ 5</t>
  </si>
  <si>
    <t>(5.65mx2.35m) @ 2</t>
  </si>
  <si>
    <t>Area 7</t>
  </si>
  <si>
    <t>Area of openings</t>
  </si>
  <si>
    <t>Wall Areas</t>
  </si>
  <si>
    <t>Area 8</t>
  </si>
  <si>
    <t>(0.90mx2.10m) @ 4</t>
  </si>
  <si>
    <t>(0.80mx2.10m) @ 2</t>
  </si>
  <si>
    <t>Area 9</t>
  </si>
  <si>
    <t>NET AREA</t>
  </si>
  <si>
    <t>Wall Areas - Area of openings</t>
  </si>
  <si>
    <t>231.48sq.m.-11.17sq.m.</t>
  </si>
  <si>
    <t>Area of Ceiling</t>
  </si>
  <si>
    <t>Area 10</t>
  </si>
  <si>
    <t>0.50mx0.50m</t>
  </si>
  <si>
    <t>12.30mx4.00m</t>
  </si>
  <si>
    <t>5.85mx5.65m</t>
  </si>
  <si>
    <t>Area 11</t>
  </si>
  <si>
    <t>220.31sq.m./30sq.m./gal.</t>
  </si>
  <si>
    <t>gallons</t>
  </si>
  <si>
    <t>gallons or</t>
  </si>
  <si>
    <t>liters</t>
  </si>
  <si>
    <t xml:space="preserve"> FLAT LATEX:</t>
  </si>
  <si>
    <t xml:space="preserve"> (1st Coat)</t>
  </si>
  <si>
    <t>SEMI-GLOSS LATEX :</t>
  </si>
  <si>
    <t xml:space="preserve"> (2nd &amp; 3rd Coat)</t>
  </si>
  <si>
    <t>lit.</t>
  </si>
  <si>
    <t xml:space="preserve">CONCRETE </t>
  </si>
  <si>
    <t>NEUTRALIZER:</t>
  </si>
  <si>
    <t xml:space="preserve"> liters for 2nd and 3rd coat</t>
  </si>
  <si>
    <t>a. Flat Latex (1st Coat)</t>
  </si>
  <si>
    <t>b. Latex Semi-Gloss (2nd &amp; 3rd Coat)</t>
  </si>
  <si>
    <t>c. Concrete Neutralizer</t>
  </si>
  <si>
    <t>d. #100 Sand Paper</t>
  </si>
  <si>
    <t>e. #100 Sand Paper</t>
  </si>
  <si>
    <t>f. Paint Roller w/ Pan</t>
  </si>
  <si>
    <t>g. Baby Roller</t>
  </si>
  <si>
    <t xml:space="preserve">h. 4" Nylon Paint Brush </t>
  </si>
  <si>
    <t xml:space="preserve">i. 2" Nylon Paint Brush </t>
  </si>
  <si>
    <t>ENAMEL FLATWALL</t>
  </si>
  <si>
    <t>82.25sq.m./30sq.m./gal.</t>
  </si>
  <si>
    <t>ENAMEL SEMI-GLOSS:</t>
  </si>
  <si>
    <t>liters for flat and semi- gloss latex</t>
  </si>
  <si>
    <t>PAINT THINNER:</t>
  </si>
  <si>
    <t>(8.00gallons+ 16.00gallons)/2.5</t>
  </si>
  <si>
    <t xml:space="preserve">(3.00gallons+ 6.00gallons)x0.50 </t>
  </si>
  <si>
    <t>liters or</t>
  </si>
  <si>
    <t>for flat and semi- gloss enamel</t>
  </si>
  <si>
    <t>a. Enamel Flatwall</t>
  </si>
  <si>
    <t>b. Enamel Semi-Gloss</t>
  </si>
  <si>
    <t>c. Paint Thinner</t>
  </si>
  <si>
    <t xml:space="preserve"> d. Consumable (5% of Materials Cost)</t>
  </si>
  <si>
    <t>a. PVC Doors</t>
  </si>
  <si>
    <t>b. Steel Door (Exit)</t>
  </si>
  <si>
    <t>Reinforcing Steel Bar,Grade 40 (10 mm ø)</t>
  </si>
  <si>
    <t>PART VII</t>
  </si>
  <si>
    <t>PART VIII</t>
  </si>
  <si>
    <t xml:space="preserve"> (1/4" x 4' x 8')</t>
  </si>
  <si>
    <t xml:space="preserve">MARINE PLYWOOD: </t>
  </si>
  <si>
    <t>(0.90mx0.90m.) @ 2 +</t>
  </si>
  <si>
    <t xml:space="preserve">(0.20mx2.00m.) @ 6 </t>
  </si>
  <si>
    <t xml:space="preserve"> (2" x 2"x 8')</t>
  </si>
  <si>
    <t>d. Good Lumber  (2" x 2"x 8')</t>
  </si>
  <si>
    <t>GOOD LUMBER:</t>
  </si>
  <si>
    <t>(0.90m @ 4)+(0.60m @ 2)+</t>
  </si>
  <si>
    <t>(0.30m @ 18)+(2.00m @ 6)</t>
  </si>
  <si>
    <t>m.</t>
  </si>
  <si>
    <t xml:space="preserve">pcs. of  </t>
  </si>
  <si>
    <t>(2" x 2"x 8') or</t>
  </si>
  <si>
    <t>1. Overhead Contingency, Miscellaneous (OCM) - 15%</t>
  </si>
  <si>
    <t>2. Profit - 10%</t>
  </si>
  <si>
    <t>Plate compactor</t>
  </si>
  <si>
    <t>Department Manager III, SuSD</t>
  </si>
  <si>
    <t>Plumbing Fixtures, Sewer and Water lines</t>
  </si>
  <si>
    <t>e. Sewer and Water lines</t>
  </si>
  <si>
    <t>Enterprise Services Officer II, SuSD</t>
  </si>
  <si>
    <t>DEMOLITION WORKS</t>
  </si>
  <si>
    <t>PART IX</t>
  </si>
  <si>
    <t>ELECTRICAL WORKS</t>
  </si>
  <si>
    <t>PLUMBING &amp; SANITARY WORKS</t>
  </si>
  <si>
    <t>FINISHING AND OTHER EXTRA UNFORSEEN WORKS</t>
  </si>
  <si>
    <t>Extra Works</t>
  </si>
  <si>
    <t>EARTHWORKS/SITE CLEARING</t>
  </si>
  <si>
    <t>Lighting fixtures,Outlets, Wirings,Relocation works &amp; etc.</t>
  </si>
  <si>
    <t>FLORIANO D. SARMIENTA</t>
  </si>
  <si>
    <t>Division Chief III, SuSD</t>
  </si>
  <si>
    <t>j. Consumable (5% of Materials Cost)</t>
  </si>
  <si>
    <t>continuation…</t>
  </si>
  <si>
    <t>`</t>
  </si>
  <si>
    <t>PROPOSED REHABILITATION OF PEZA JPCO- NAIA OFFICE AT BUREAU OF CUSTOMS</t>
  </si>
  <si>
    <t>Lighting fixtures,Outlets, Wirings,Relocation works, etc.</t>
  </si>
  <si>
    <t xml:space="preserve">PASAY, METRO MANILA </t>
  </si>
  <si>
    <t>PROJECT</t>
  </si>
  <si>
    <t>LOCATION</t>
  </si>
  <si>
    <t xml:space="preserve"> Checked  by:</t>
  </si>
  <si>
    <t xml:space="preserve">     DOMINADOR A. ZAGADA JR.</t>
  </si>
  <si>
    <t xml:space="preserve">      Department Manager III, SuSD</t>
  </si>
  <si>
    <t xml:space="preserve">     Department Manager III, SuSD</t>
  </si>
  <si>
    <t xml:space="preserve">      A P P R O V E D :</t>
  </si>
  <si>
    <t xml:space="preserve">       A P P R O V E D :</t>
  </si>
  <si>
    <t>L.</t>
  </si>
  <si>
    <t>Total Cost</t>
  </si>
  <si>
    <t>K*Quantity</t>
  </si>
  <si>
    <t>(G + H + I + J)÷ Quantity</t>
  </si>
  <si>
    <t>BILL OF QUANTITIES</t>
  </si>
  <si>
    <t>SUBMITTED BY:</t>
  </si>
  <si>
    <t>TOTAL BID PRICE</t>
  </si>
  <si>
    <t>(Signature over Printed Name of Authorized Representative)</t>
  </si>
  <si>
    <t>Date</t>
  </si>
  <si>
    <t>NAME OF CONTRACTOR:</t>
  </si>
  <si>
    <t>REHABILITATION OF PEZA JPCO- NAIA OFFICE AT BUREAU OF CUSTOMS, PASAY, METRO MANILA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</si>
</sst>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409]mmmm\ d\,\ yyyy;@"/>
    <numFmt numFmtId="165" formatCode="\P\ #,##0.00"/>
    <numFmt numFmtId="166" formatCode="0.000"/>
    <numFmt numFmtId="167" formatCode="0.00000"/>
    <numFmt numFmtId="168" formatCode="0.0%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b/>
      <sz val="12"/>
      <color theme="1"/>
      <name val="Tahoma"/>
      <family val="2"/>
    </font>
    <font>
      <i/>
      <sz val="14"/>
      <name val="Tahoma"/>
      <family val="2"/>
    </font>
    <font>
      <sz val="14"/>
      <name val="Tahoma"/>
      <family val="2"/>
    </font>
    <font>
      <sz val="14"/>
      <color theme="1"/>
      <name val="Tahoma"/>
      <family val="2"/>
    </font>
    <font>
      <i/>
      <sz val="14"/>
      <color theme="0"/>
      <name val="Tahoma"/>
      <family val="2"/>
    </font>
    <font>
      <sz val="14"/>
      <color indexed="8"/>
      <name val="Tahoma"/>
      <family val="2"/>
    </font>
    <font>
      <sz val="13"/>
      <name val="Tahoma"/>
      <family val="2"/>
    </font>
    <font>
      <sz val="14"/>
      <color theme="0"/>
      <name val="Tahoma"/>
      <family val="2"/>
    </font>
    <font>
      <i/>
      <sz val="14"/>
      <color theme="1"/>
      <name val="Tahoma"/>
      <family val="2"/>
    </font>
    <font>
      <sz val="12.8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Calibri"/>
      <family val="2"/>
      <scheme val="minor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indexed="8"/>
      <name val="Tahoma"/>
      <family val="2"/>
    </font>
    <font>
      <b/>
      <sz val="12"/>
      <color theme="1"/>
      <name val="Calibri"/>
      <family val="2"/>
      <scheme val="minor"/>
    </font>
    <font>
      <i/>
      <sz val="12"/>
      <color theme="0"/>
      <name val="Tahoma"/>
      <family val="2"/>
    </font>
    <font>
      <sz val="12"/>
      <color theme="0"/>
      <name val="Tahoma"/>
      <family val="2"/>
    </font>
    <font>
      <b/>
      <u/>
      <sz val="14"/>
      <color theme="1"/>
      <name val="Tahoma"/>
      <family val="2"/>
    </font>
    <font>
      <b/>
      <u/>
      <sz val="14"/>
      <name val="Tahoma"/>
      <family val="2"/>
    </font>
    <font>
      <u/>
      <sz val="12"/>
      <name val="Tahoma"/>
      <family val="2"/>
    </font>
    <font>
      <b/>
      <sz val="14"/>
      <name val="Times New Roman"/>
      <family val="1"/>
    </font>
    <font>
      <b/>
      <sz val="16"/>
      <color theme="1"/>
      <name val="Tahoma"/>
      <family val="2"/>
    </font>
    <font>
      <b/>
      <sz val="18"/>
      <color rgb="FFFF0000"/>
      <name val="Calibri"/>
      <family val="2"/>
      <scheme val="minor"/>
    </font>
    <font>
      <i/>
      <sz val="12"/>
      <color theme="1"/>
      <name val="Tahoma"/>
      <family val="2"/>
    </font>
    <font>
      <b/>
      <sz val="16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680">
    <xf numFmtId="0" fontId="0" fillId="0" borderId="0" xfId="0"/>
    <xf numFmtId="0" fontId="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1" fillId="0" borderId="0" xfId="0" applyFont="1" applyBorder="1"/>
    <xf numFmtId="0" fontId="12" fillId="0" borderId="0" xfId="3" applyFont="1" applyBorder="1" applyAlignment="1">
      <alignment vertical="center"/>
    </xf>
    <xf numFmtId="43" fontId="10" fillId="0" borderId="0" xfId="1" applyFont="1" applyFill="1" applyAlignment="1">
      <alignment horizontal="left" vertical="center"/>
    </xf>
    <xf numFmtId="43" fontId="10" fillId="0" borderId="0" xfId="1" applyFont="1" applyFill="1" applyAlignment="1">
      <alignment vertical="center"/>
    </xf>
    <xf numFmtId="0" fontId="13" fillId="0" borderId="0" xfId="3" applyNumberFormat="1" applyFont="1" applyBorder="1" applyAlignment="1">
      <alignment horizontal="right"/>
    </xf>
    <xf numFmtId="43" fontId="10" fillId="0" borderId="0" xfId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3" fontId="10" fillId="0" borderId="1" xfId="1" applyFont="1" applyFill="1" applyBorder="1" applyAlignment="1">
      <alignment vertical="center"/>
    </xf>
    <xf numFmtId="0" fontId="0" fillId="0" borderId="31" xfId="0" applyBorder="1"/>
    <xf numFmtId="43" fontId="10" fillId="0" borderId="31" xfId="1" applyFont="1" applyFill="1" applyBorder="1" applyAlignment="1">
      <alignment horizontal="center" vertical="center" wrapText="1"/>
    </xf>
    <xf numFmtId="0" fontId="0" fillId="0" borderId="44" xfId="0" applyBorder="1"/>
    <xf numFmtId="43" fontId="10" fillId="0" borderId="65" xfId="1" applyFont="1" applyFill="1" applyBorder="1" applyAlignment="1">
      <alignment horizontal="center" vertical="center" wrapText="1"/>
    </xf>
    <xf numFmtId="43" fontId="10" fillId="0" borderId="31" xfId="1" applyFont="1" applyFill="1" applyBorder="1" applyAlignment="1">
      <alignment vertical="center"/>
    </xf>
    <xf numFmtId="43" fontId="10" fillId="0" borderId="44" xfId="1" applyFont="1" applyFill="1" applyBorder="1" applyAlignment="1">
      <alignment vertical="center"/>
    </xf>
    <xf numFmtId="43" fontId="10" fillId="0" borderId="0" xfId="1" applyFont="1" applyFill="1" applyBorder="1" applyAlignment="1">
      <alignment vertical="center"/>
    </xf>
    <xf numFmtId="43" fontId="10" fillId="0" borderId="43" xfId="1" applyFont="1" applyFill="1" applyBorder="1" applyAlignment="1">
      <alignment vertical="center"/>
    </xf>
    <xf numFmtId="0" fontId="10" fillId="0" borderId="44" xfId="3" applyFont="1" applyFill="1" applyBorder="1" applyAlignment="1"/>
    <xf numFmtId="0" fontId="10" fillId="0" borderId="0" xfId="3" applyFont="1" applyFill="1" applyBorder="1" applyAlignment="1"/>
    <xf numFmtId="0" fontId="10" fillId="0" borderId="31" xfId="3" applyFont="1" applyFill="1" applyBorder="1" applyAlignment="1"/>
    <xf numFmtId="0" fontId="10" fillId="0" borderId="43" xfId="3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43" xfId="3" applyNumberFormat="1" applyFont="1" applyFill="1" applyBorder="1" applyAlignment="1">
      <alignment horizontal="center"/>
    </xf>
    <xf numFmtId="4" fontId="10" fillId="0" borderId="43" xfId="1" applyNumberFormat="1" applyFont="1" applyFill="1" applyBorder="1" applyAlignment="1">
      <alignment vertical="center"/>
    </xf>
    <xf numFmtId="4" fontId="10" fillId="0" borderId="44" xfId="1" applyNumberFormat="1" applyFont="1" applyFill="1" applyBorder="1" applyAlignment="1">
      <alignment vertical="center"/>
    </xf>
    <xf numFmtId="43" fontId="10" fillId="0" borderId="64" xfId="1" applyFont="1" applyFill="1" applyBorder="1" applyAlignment="1">
      <alignment vertical="center"/>
    </xf>
    <xf numFmtId="43" fontId="10" fillId="0" borderId="65" xfId="1" applyFont="1" applyFill="1" applyBorder="1" applyAlignment="1">
      <alignment vertical="center"/>
    </xf>
    <xf numFmtId="43" fontId="10" fillId="0" borderId="68" xfId="1" applyFont="1" applyFill="1" applyBorder="1" applyAlignment="1">
      <alignment vertical="center"/>
    </xf>
    <xf numFmtId="4" fontId="10" fillId="0" borderId="68" xfId="1" applyNumberFormat="1" applyFont="1" applyFill="1" applyBorder="1" applyAlignment="1">
      <alignment vertical="center"/>
    </xf>
    <xf numFmtId="4" fontId="10" fillId="0" borderId="44" xfId="1" applyNumberFormat="1" applyFont="1" applyFill="1" applyBorder="1" applyAlignment="1">
      <alignment horizontal="center" vertical="center"/>
    </xf>
    <xf numFmtId="43" fontId="10" fillId="0" borderId="45" xfId="1" applyFont="1" applyFill="1" applyBorder="1" applyAlignment="1">
      <alignment horizontal="left" vertical="center"/>
    </xf>
    <xf numFmtId="43" fontId="10" fillId="0" borderId="3" xfId="1" applyFont="1" applyFill="1" applyBorder="1" applyAlignment="1">
      <alignment horizontal="left" vertical="center"/>
    </xf>
    <xf numFmtId="43" fontId="10" fillId="0" borderId="46" xfId="1" applyFont="1" applyFill="1" applyBorder="1" applyAlignment="1">
      <alignment horizontal="left" vertical="center"/>
    </xf>
    <xf numFmtId="43" fontId="10" fillId="0" borderId="67" xfId="1" applyFont="1" applyFill="1" applyBorder="1" applyAlignment="1">
      <alignment vertical="center"/>
    </xf>
    <xf numFmtId="43" fontId="10" fillId="0" borderId="45" xfId="1" applyFont="1" applyFill="1" applyBorder="1" applyAlignment="1">
      <alignment vertical="center"/>
    </xf>
    <xf numFmtId="43" fontId="10" fillId="0" borderId="44" xfId="1" applyFont="1" applyFill="1" applyBorder="1" applyAlignment="1">
      <alignment horizontal="left" vertical="center"/>
    </xf>
    <xf numFmtId="43" fontId="10" fillId="0" borderId="0" xfId="1" applyFont="1" applyFill="1" applyBorder="1" applyAlignment="1">
      <alignment horizontal="left" vertical="center"/>
    </xf>
    <xf numFmtId="43" fontId="10" fillId="0" borderId="31" xfId="1" applyFont="1" applyFill="1" applyBorder="1" applyAlignment="1">
      <alignment horizontal="left" vertical="center"/>
    </xf>
    <xf numFmtId="0" fontId="10" fillId="0" borderId="44" xfId="3" applyFont="1" applyFill="1" applyBorder="1"/>
    <xf numFmtId="0" fontId="10" fillId="0" borderId="0" xfId="3" applyFont="1" applyFill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3" fontId="10" fillId="0" borderId="43" xfId="3" applyNumberFormat="1" applyFont="1" applyFill="1" applyBorder="1" applyAlignment="1">
      <alignment horizontal="center"/>
    </xf>
    <xf numFmtId="4" fontId="10" fillId="0" borderId="43" xfId="3" applyNumberFormat="1" applyFont="1" applyFill="1" applyBorder="1" applyAlignment="1">
      <alignment horizontal="center" vertical="center"/>
    </xf>
    <xf numFmtId="4" fontId="10" fillId="0" borderId="44" xfId="3" applyNumberFormat="1" applyFont="1" applyFill="1" applyBorder="1" applyAlignment="1">
      <alignment horizontal="center" vertical="center"/>
    </xf>
    <xf numFmtId="43" fontId="10" fillId="0" borderId="44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43" fontId="10" fillId="0" borderId="31" xfId="1" applyFont="1" applyFill="1" applyBorder="1" applyAlignment="1">
      <alignment horizontal="center" vertical="center"/>
    </xf>
    <xf numFmtId="43" fontId="10" fillId="0" borderId="8" xfId="1" applyFont="1" applyFill="1" applyBorder="1" applyAlignment="1">
      <alignment vertical="center"/>
    </xf>
    <xf numFmtId="43" fontId="10" fillId="0" borderId="2" xfId="1" applyFont="1" applyFill="1" applyBorder="1" applyAlignment="1">
      <alignment vertical="center"/>
    </xf>
    <xf numFmtId="4" fontId="10" fillId="0" borderId="2" xfId="1" applyNumberFormat="1" applyFont="1" applyFill="1" applyBorder="1" applyAlignment="1">
      <alignment vertical="center"/>
    </xf>
    <xf numFmtId="4" fontId="10" fillId="0" borderId="2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0" fillId="0" borderId="44" xfId="3" applyFont="1" applyFill="1" applyBorder="1" applyAlignment="1">
      <alignment horizontal="center"/>
    </xf>
    <xf numFmtId="4" fontId="10" fillId="0" borderId="44" xfId="3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2" fontId="10" fillId="0" borderId="43" xfId="0" applyNumberFormat="1" applyFont="1" applyFill="1" applyBorder="1" applyAlignment="1">
      <alignment horizontal="center" vertical="center"/>
    </xf>
    <xf numFmtId="4" fontId="10" fillId="0" borderId="43" xfId="0" applyNumberFormat="1" applyFont="1" applyFill="1" applyBorder="1" applyAlignment="1">
      <alignment horizontal="center" vertical="center"/>
    </xf>
    <xf numFmtId="4" fontId="10" fillId="0" borderId="64" xfId="1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horizontal="center" vertical="center"/>
    </xf>
    <xf numFmtId="43" fontId="14" fillId="0" borderId="2" xfId="1" applyFont="1" applyFill="1" applyBorder="1" applyAlignment="1">
      <alignment horizontal="left" vertical="center"/>
    </xf>
    <xf numFmtId="43" fontId="14" fillId="0" borderId="2" xfId="1" applyFont="1" applyFill="1" applyBorder="1" applyAlignment="1">
      <alignment horizontal="center" vertical="center"/>
    </xf>
    <xf numFmtId="43" fontId="10" fillId="0" borderId="3" xfId="1" applyFont="1" applyFill="1" applyBorder="1" applyAlignment="1">
      <alignment vertical="center"/>
    </xf>
    <xf numFmtId="43" fontId="14" fillId="0" borderId="3" xfId="1" applyFont="1" applyFill="1" applyBorder="1" applyAlignment="1">
      <alignment horizontal="center" vertical="center"/>
    </xf>
    <xf numFmtId="4" fontId="3" fillId="0" borderId="44" xfId="1" applyNumberFormat="1" applyFont="1" applyFill="1" applyBorder="1" applyAlignment="1">
      <alignment horizontal="center" vertical="center"/>
    </xf>
    <xf numFmtId="0" fontId="9" fillId="0" borderId="3" xfId="3" applyFont="1" applyFill="1" applyBorder="1" applyAlignment="1">
      <alignment vertical="center"/>
    </xf>
    <xf numFmtId="43" fontId="9" fillId="0" borderId="3" xfId="7" applyFont="1" applyFill="1" applyBorder="1" applyAlignment="1">
      <alignment horizontal="left" vertical="center"/>
    </xf>
    <xf numFmtId="43" fontId="9" fillId="0" borderId="3" xfId="7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3" fontId="9" fillId="0" borderId="0" xfId="7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3" applyFont="1" applyFill="1" applyBorder="1" applyAlignment="1">
      <alignment horizontal="center" vertical="center"/>
    </xf>
    <xf numFmtId="43" fontId="10" fillId="0" borderId="0" xfId="7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43" fontId="3" fillId="0" borderId="0" xfId="7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43" fontId="14" fillId="0" borderId="44" xfId="1" applyFont="1" applyFill="1" applyBorder="1" applyAlignment="1">
      <alignment vertical="center"/>
    </xf>
    <xf numFmtId="0" fontId="10" fillId="0" borderId="0" xfId="3" applyFont="1" applyBorder="1" applyAlignment="1">
      <alignment wrapText="1"/>
    </xf>
    <xf numFmtId="0" fontId="10" fillId="0" borderId="31" xfId="3" applyFont="1" applyBorder="1" applyAlignment="1">
      <alignment wrapText="1"/>
    </xf>
    <xf numFmtId="2" fontId="10" fillId="0" borderId="43" xfId="3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4" fontId="10" fillId="0" borderId="0" xfId="3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4" fontId="10" fillId="0" borderId="8" xfId="1" applyNumberFormat="1" applyFont="1" applyFill="1" applyBorder="1" applyAlignment="1">
      <alignment vertical="center"/>
    </xf>
    <xf numFmtId="0" fontId="13" fillId="0" borderId="0" xfId="3" applyFont="1" applyBorder="1"/>
    <xf numFmtId="2" fontId="10" fillId="0" borderId="44" xfId="3" applyNumberFormat="1" applyFont="1" applyFill="1" applyBorder="1" applyAlignment="1">
      <alignment horizontal="center"/>
    </xf>
    <xf numFmtId="0" fontId="13" fillId="0" borderId="44" xfId="3" applyFont="1" applyBorder="1" applyAlignment="1">
      <alignment horizontal="center"/>
    </xf>
    <xf numFmtId="43" fontId="10" fillId="0" borderId="43" xfId="1" applyFont="1" applyFill="1" applyBorder="1" applyAlignment="1">
      <alignment horizontal="center" vertical="center"/>
    </xf>
    <xf numFmtId="43" fontId="17" fillId="0" borderId="44" xfId="1" applyFont="1" applyFill="1" applyBorder="1" applyAlignment="1">
      <alignment vertical="center"/>
    </xf>
    <xf numFmtId="4" fontId="3" fillId="0" borderId="68" xfId="1" applyNumberFormat="1" applyFont="1" applyFill="1" applyBorder="1" applyAlignment="1">
      <alignment horizontal="center" vertical="center"/>
    </xf>
    <xf numFmtId="0" fontId="18" fillId="0" borderId="0" xfId="0" applyFont="1" applyFill="1" applyAlignment="1"/>
    <xf numFmtId="43" fontId="10" fillId="0" borderId="67" xfId="1" applyFont="1" applyFill="1" applyBorder="1" applyAlignment="1">
      <alignment horizontal="center" vertical="center" wrapText="1"/>
    </xf>
    <xf numFmtId="43" fontId="10" fillId="0" borderId="68" xfId="1" applyFont="1" applyFill="1" applyBorder="1" applyAlignment="1">
      <alignment horizontal="center" vertical="center" wrapText="1"/>
    </xf>
    <xf numFmtId="4" fontId="10" fillId="0" borderId="43" xfId="1" applyNumberFormat="1" applyFont="1" applyFill="1" applyBorder="1" applyAlignment="1">
      <alignment horizontal="center" vertical="center"/>
    </xf>
    <xf numFmtId="4" fontId="10" fillId="0" borderId="68" xfId="1" applyNumberFormat="1" applyFont="1" applyFill="1" applyBorder="1" applyAlignment="1">
      <alignment horizontal="center" vertical="center"/>
    </xf>
    <xf numFmtId="4" fontId="10" fillId="0" borderId="9" xfId="1" applyNumberFormat="1" applyFont="1" applyFill="1" applyBorder="1" applyAlignment="1">
      <alignment horizontal="center" vertical="center"/>
    </xf>
    <xf numFmtId="4" fontId="10" fillId="0" borderId="66" xfId="1" applyNumberFormat="1" applyFont="1" applyFill="1" applyBorder="1" applyAlignment="1">
      <alignment horizontal="center" vertical="center"/>
    </xf>
    <xf numFmtId="43" fontId="9" fillId="0" borderId="0" xfId="7" applyFont="1" applyFill="1" applyBorder="1" applyAlignment="1">
      <alignment horizontal="left" vertical="center"/>
    </xf>
    <xf numFmtId="2" fontId="10" fillId="0" borderId="43" xfId="1" applyNumberFormat="1" applyFont="1" applyFill="1" applyBorder="1" applyAlignment="1">
      <alignment horizontal="center" vertical="center"/>
    </xf>
    <xf numFmtId="0" fontId="10" fillId="0" borderId="44" xfId="0" applyFont="1" applyBorder="1"/>
    <xf numFmtId="0" fontId="10" fillId="0" borderId="0" xfId="0" applyFont="1" applyFill="1" applyAlignment="1">
      <alignment vertical="center"/>
    </xf>
    <xf numFmtId="43" fontId="10" fillId="2" borderId="31" xfId="9" applyFont="1" applyFill="1" applyBorder="1"/>
    <xf numFmtId="43" fontId="10" fillId="2" borderId="43" xfId="9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10" fillId="0" borderId="44" xfId="0" applyFont="1" applyFill="1" applyBorder="1" applyAlignment="1">
      <alignment horizontal="left" vertical="center" indent="5"/>
    </xf>
    <xf numFmtId="0" fontId="0" fillId="0" borderId="0" xfId="0" applyAlignment="1">
      <alignment horizontal="left"/>
    </xf>
    <xf numFmtId="166" fontId="13" fillId="0" borderId="44" xfId="3" applyNumberFormat="1" applyFont="1" applyBorder="1" applyAlignment="1">
      <alignment horizontal="center"/>
    </xf>
    <xf numFmtId="0" fontId="10" fillId="0" borderId="0" xfId="3" applyFont="1" applyFill="1" applyAlignment="1"/>
    <xf numFmtId="43" fontId="10" fillId="0" borderId="0" xfId="1" applyNumberFormat="1" applyFont="1" applyFill="1" applyAlignment="1">
      <alignment horizontal="right" vertical="center"/>
    </xf>
    <xf numFmtId="43" fontId="17" fillId="0" borderId="44" xfId="1" applyFont="1" applyFill="1" applyBorder="1" applyAlignment="1">
      <alignment horizontal="left" vertical="center" indent="5"/>
    </xf>
    <xf numFmtId="2" fontId="13" fillId="0" borderId="44" xfId="3" applyNumberFormat="1" applyFont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0" fillId="3" borderId="0" xfId="0" applyFill="1"/>
    <xf numFmtId="0" fontId="0" fillId="2" borderId="0" xfId="0" applyFill="1" applyAlignment="1"/>
    <xf numFmtId="0" fontId="11" fillId="0" borderId="2" xfId="0" applyFont="1" applyFill="1" applyBorder="1" applyAlignment="1">
      <alignment horizontal="center" vertical="center"/>
    </xf>
    <xf numFmtId="43" fontId="10" fillId="0" borderId="9" xfId="1" applyFont="1" applyFill="1" applyBorder="1" applyAlignment="1">
      <alignment vertical="center"/>
    </xf>
    <xf numFmtId="0" fontId="10" fillId="0" borderId="44" xfId="0" applyFont="1" applyBorder="1" applyAlignment="1">
      <alignment vertical="center"/>
    </xf>
    <xf numFmtId="167" fontId="10" fillId="0" borderId="0" xfId="1" applyNumberFormat="1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3" fillId="0" borderId="0" xfId="3" applyFont="1" applyFill="1" applyAlignment="1"/>
    <xf numFmtId="0" fontId="3" fillId="0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/>
    </xf>
    <xf numFmtId="0" fontId="0" fillId="2" borderId="0" xfId="0" applyFill="1" applyBorder="1" applyAlignment="1"/>
    <xf numFmtId="0" fontId="3" fillId="0" borderId="0" xfId="3" applyFont="1" applyFill="1" applyBorder="1" applyAlignment="1"/>
    <xf numFmtId="0" fontId="0" fillId="0" borderId="0" xfId="0" applyBorder="1"/>
    <xf numFmtId="43" fontId="10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3" fontId="10" fillId="0" borderId="0" xfId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 vertical="center"/>
    </xf>
    <xf numFmtId="4" fontId="10" fillId="0" borderId="0" xfId="3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/>
    </xf>
    <xf numFmtId="0" fontId="22" fillId="0" borderId="0" xfId="0" applyFont="1" applyBorder="1"/>
    <xf numFmtId="43" fontId="6" fillId="0" borderId="0" xfId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vertical="center"/>
    </xf>
    <xf numFmtId="0" fontId="4" fillId="0" borderId="0" xfId="3" applyFont="1" applyFill="1" applyBorder="1" applyAlignment="1">
      <alignment horizontal="left"/>
    </xf>
    <xf numFmtId="43" fontId="6" fillId="0" borderId="0" xfId="1" applyFont="1" applyFill="1" applyBorder="1" applyAlignment="1">
      <alignment vertical="center"/>
    </xf>
    <xf numFmtId="0" fontId="22" fillId="0" borderId="0" xfId="0" applyFont="1"/>
    <xf numFmtId="43" fontId="6" fillId="0" borderId="0" xfId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43" fontId="6" fillId="0" borderId="0" xfId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0" xfId="3" applyFont="1" applyFill="1" applyBorder="1" applyAlignment="1">
      <alignment vertical="center"/>
    </xf>
    <xf numFmtId="0" fontId="6" fillId="0" borderId="0" xfId="3" applyFont="1" applyFill="1" applyBorder="1" applyAlignment="1"/>
    <xf numFmtId="0" fontId="6" fillId="0" borderId="0" xfId="3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6" fillId="0" borderId="0" xfId="3" applyFont="1" applyBorder="1" applyAlignment="1">
      <alignment wrapText="1"/>
    </xf>
    <xf numFmtId="0" fontId="24" fillId="0" borderId="0" xfId="3" applyFont="1" applyBorder="1" applyAlignment="1">
      <alignment horizontal="center"/>
    </xf>
    <xf numFmtId="4" fontId="6" fillId="0" borderId="0" xfId="3" applyNumberFormat="1" applyFont="1" applyFill="1" applyBorder="1" applyAlignment="1">
      <alignment horizontal="center"/>
    </xf>
    <xf numFmtId="4" fontId="4" fillId="0" borderId="0" xfId="1" applyNumberFormat="1" applyFont="1" applyFill="1" applyBorder="1" applyAlignment="1">
      <alignment horizontal="center" vertical="center"/>
    </xf>
    <xf numFmtId="4" fontId="25" fillId="0" borderId="70" xfId="0" applyNumberFormat="1" applyFont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43" fontId="7" fillId="0" borderId="0" xfId="7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43" fontId="6" fillId="0" borderId="0" xfId="7" applyFont="1" applyFill="1" applyBorder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43" fontId="4" fillId="0" borderId="0" xfId="7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23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/>
    </xf>
    <xf numFmtId="0" fontId="6" fillId="0" borderId="1" xfId="3" applyFont="1" applyFill="1" applyBorder="1" applyAlignment="1">
      <alignment horizontal="left"/>
    </xf>
    <xf numFmtId="43" fontId="6" fillId="0" borderId="1" xfId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2" fontId="6" fillId="0" borderId="1" xfId="3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horizontal="center" vertical="center" wrapText="1"/>
    </xf>
    <xf numFmtId="43" fontId="22" fillId="0" borderId="0" xfId="0" applyNumberFormat="1" applyFont="1" applyBorder="1"/>
    <xf numFmtId="4" fontId="6" fillId="0" borderId="0" xfId="0" applyNumberFormat="1" applyFont="1" applyFill="1" applyBorder="1" applyAlignment="1">
      <alignment horizontal="left"/>
    </xf>
    <xf numFmtId="0" fontId="23" fillId="0" borderId="0" xfId="0" applyFont="1"/>
    <xf numFmtId="43" fontId="22" fillId="0" borderId="0" xfId="0" applyNumberFormat="1" applyFont="1"/>
    <xf numFmtId="43" fontId="23" fillId="0" borderId="0" xfId="0" applyNumberFormat="1" applyFont="1" applyAlignment="1">
      <alignment horizontal="right"/>
    </xf>
    <xf numFmtId="3" fontId="6" fillId="0" borderId="0" xfId="3" applyNumberFormat="1" applyFont="1" applyFill="1" applyBorder="1" applyAlignment="1">
      <alignment horizontal="left"/>
    </xf>
    <xf numFmtId="4" fontId="6" fillId="0" borderId="0" xfId="3" applyNumberFormat="1" applyFont="1" applyFill="1" applyBorder="1" applyAlignment="1">
      <alignment horizontal="left" vertical="center"/>
    </xf>
    <xf numFmtId="43" fontId="6" fillId="0" borderId="0" xfId="3" applyNumberFormat="1" applyFont="1" applyFill="1" applyBorder="1" applyAlignment="1">
      <alignment horizontal="left"/>
    </xf>
    <xf numFmtId="0" fontId="4" fillId="0" borderId="0" xfId="3" applyFont="1" applyFill="1" applyBorder="1" applyAlignment="1">
      <alignment horizontal="center"/>
    </xf>
    <xf numFmtId="43" fontId="4" fillId="0" borderId="0" xfId="3" applyNumberFormat="1" applyFont="1" applyFill="1" applyBorder="1" applyAlignment="1">
      <alignment horizontal="left"/>
    </xf>
    <xf numFmtId="0" fontId="3" fillId="0" borderId="0" xfId="3" applyFont="1" applyFill="1" applyAlignment="1">
      <alignment horizontal="left"/>
    </xf>
    <xf numFmtId="2" fontId="6" fillId="0" borderId="0" xfId="3" applyNumberFormat="1" applyFont="1" applyFill="1" applyBorder="1" applyAlignment="1">
      <alignment horizontal="right"/>
    </xf>
    <xf numFmtId="43" fontId="5" fillId="0" borderId="0" xfId="7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2" fontId="10" fillId="0" borderId="0" xfId="3" applyNumberFormat="1" applyFont="1" applyFill="1" applyBorder="1" applyAlignment="1">
      <alignment horizontal="center"/>
    </xf>
    <xf numFmtId="4" fontId="19" fillId="0" borderId="0" xfId="0" applyNumberFormat="1" applyFont="1" applyBorder="1"/>
    <xf numFmtId="0" fontId="28" fillId="2" borderId="0" xfId="0" applyFont="1" applyFill="1" applyBorder="1" applyAlignment="1">
      <alignment vertical="center"/>
    </xf>
    <xf numFmtId="0" fontId="29" fillId="0" borderId="0" xfId="3" applyFont="1" applyFill="1" applyBorder="1" applyAlignment="1"/>
    <xf numFmtId="43" fontId="30" fillId="0" borderId="0" xfId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2" fontId="4" fillId="0" borderId="0" xfId="1" applyNumberFormat="1" applyFont="1" applyFill="1" applyBorder="1" applyAlignment="1">
      <alignment horizontal="center" vertical="center"/>
    </xf>
    <xf numFmtId="43" fontId="4" fillId="0" borderId="0" xfId="7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 wrapText="1"/>
    </xf>
    <xf numFmtId="43" fontId="0" fillId="0" borderId="0" xfId="0" applyNumberFormat="1" applyBorder="1"/>
    <xf numFmtId="0" fontId="6" fillId="0" borderId="0" xfId="3" applyFont="1" applyBorder="1" applyAlignment="1"/>
    <xf numFmtId="2" fontId="24" fillId="0" borderId="0" xfId="3" applyNumberFormat="1" applyFont="1" applyBorder="1" applyAlignment="1">
      <alignment horizontal="center"/>
    </xf>
    <xf numFmtId="0" fontId="4" fillId="0" borderId="0" xfId="3" applyFont="1" applyFill="1" applyBorder="1" applyAlignment="1"/>
    <xf numFmtId="0" fontId="23" fillId="0" borderId="0" xfId="0" applyFont="1" applyBorder="1"/>
    <xf numFmtId="43" fontId="3" fillId="0" borderId="0" xfId="1" applyFont="1" applyFill="1" applyBorder="1" applyAlignment="1">
      <alignment horizontal="right" vertical="center"/>
    </xf>
    <xf numFmtId="43" fontId="0" fillId="0" borderId="0" xfId="0" applyNumberFormat="1"/>
    <xf numFmtId="43" fontId="4" fillId="0" borderId="0" xfId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/>
    </xf>
    <xf numFmtId="0" fontId="29" fillId="0" borderId="0" xfId="3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3" applyFont="1" applyBorder="1" applyAlignment="1">
      <alignment horizontal="center" wrapText="1"/>
    </xf>
    <xf numFmtId="43" fontId="7" fillId="0" borderId="0" xfId="7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43" fontId="5" fillId="0" borderId="0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vertical="top" wrapText="1"/>
    </xf>
    <xf numFmtId="43" fontId="4" fillId="0" borderId="0" xfId="1" applyFont="1" applyFill="1" applyBorder="1" applyAlignment="1">
      <alignment horizontal="left" vertical="top"/>
    </xf>
    <xf numFmtId="43" fontId="4" fillId="0" borderId="0" xfId="1" applyFont="1" applyFill="1" applyBorder="1" applyAlignment="1">
      <alignment vertical="center" wrapText="1"/>
    </xf>
    <xf numFmtId="43" fontId="4" fillId="0" borderId="0" xfId="1" applyFont="1" applyFill="1" applyBorder="1" applyAlignment="1">
      <alignment horizontal="left" vertical="center" wrapText="1"/>
    </xf>
    <xf numFmtId="43" fontId="19" fillId="0" borderId="0" xfId="1" applyFont="1" applyBorder="1"/>
    <xf numFmtId="43" fontId="6" fillId="0" borderId="0" xfId="1" applyFont="1" applyFill="1" applyBorder="1" applyAlignment="1">
      <alignment horizontal="center" vertical="center"/>
    </xf>
    <xf numFmtId="4" fontId="33" fillId="4" borderId="69" xfId="0" applyNumberFormat="1" applyFont="1" applyFill="1" applyBorder="1" applyAlignment="1">
      <alignment horizontal="center" vertical="center"/>
    </xf>
    <xf numFmtId="43" fontId="33" fillId="0" borderId="69" xfId="0" applyNumberFormat="1" applyFont="1" applyBorder="1" applyAlignment="1">
      <alignment horizontal="center" vertical="center"/>
    </xf>
    <xf numFmtId="43" fontId="7" fillId="0" borderId="0" xfId="7" applyFont="1" applyFill="1" applyBorder="1" applyAlignment="1">
      <alignment horizontal="right" vertical="center"/>
    </xf>
    <xf numFmtId="43" fontId="6" fillId="0" borderId="0" xfId="7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" fontId="33" fillId="0" borderId="69" xfId="0" applyNumberFormat="1" applyFont="1" applyBorder="1"/>
    <xf numFmtId="43" fontId="33" fillId="0" borderId="69" xfId="0" applyNumberFormat="1" applyFont="1" applyBorder="1"/>
    <xf numFmtId="43" fontId="6" fillId="0" borderId="0" xfId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/>
    </xf>
    <xf numFmtId="43" fontId="4" fillId="0" borderId="0" xfId="1" applyFont="1" applyFill="1" applyBorder="1" applyAlignment="1">
      <alignment horizontal="left" vertical="top" wrapText="1"/>
    </xf>
    <xf numFmtId="43" fontId="6" fillId="0" borderId="1" xfId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69" xfId="0" applyFont="1" applyBorder="1" applyAlignment="1">
      <alignment horizontal="center" vertical="center"/>
    </xf>
    <xf numFmtId="43" fontId="4" fillId="0" borderId="0" xfId="3" applyNumberFormat="1" applyFont="1" applyFill="1" applyBorder="1" applyAlignment="1"/>
    <xf numFmtId="43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left" wrapText="1"/>
    </xf>
    <xf numFmtId="43" fontId="7" fillId="0" borderId="0" xfId="1" applyFont="1" applyFill="1" applyBorder="1" applyAlignment="1">
      <alignment horizontal="left" vertical="center"/>
    </xf>
    <xf numFmtId="43" fontId="7" fillId="0" borderId="0" xfId="7" applyFont="1" applyFill="1" applyBorder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10" fillId="0" borderId="68" xfId="3" applyFont="1" applyFill="1" applyBorder="1" applyAlignment="1">
      <alignment horizontal="center"/>
    </xf>
    <xf numFmtId="4" fontId="10" fillId="0" borderId="68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43" fontId="10" fillId="2" borderId="44" xfId="9" applyFont="1" applyFill="1" applyBorder="1"/>
    <xf numFmtId="43" fontId="10" fillId="2" borderId="0" xfId="9" applyFont="1" applyFill="1" applyBorder="1"/>
    <xf numFmtId="43" fontId="6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 wrapText="1"/>
    </xf>
    <xf numFmtId="0" fontId="9" fillId="0" borderId="0" xfId="3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 wrapText="1"/>
    </xf>
    <xf numFmtId="43" fontId="4" fillId="0" borderId="0" xfId="1" applyFont="1" applyFill="1" applyBorder="1" applyAlignment="1">
      <alignment horizontal="left" vertical="top" wrapText="1"/>
    </xf>
    <xf numFmtId="43" fontId="10" fillId="2" borderId="43" xfId="1" applyFont="1" applyFill="1" applyBorder="1" applyAlignment="1">
      <alignment horizontal="left"/>
    </xf>
    <xf numFmtId="0" fontId="22" fillId="0" borderId="1" xfId="0" applyFont="1" applyBorder="1"/>
    <xf numFmtId="43" fontId="6" fillId="0" borderId="1" xfId="1" applyFont="1" applyFill="1" applyBorder="1" applyAlignment="1">
      <alignment horizontal="left" vertical="center"/>
    </xf>
    <xf numFmtId="43" fontId="4" fillId="0" borderId="1" xfId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4" fillId="0" borderId="0" xfId="0" applyFont="1" applyFill="1" applyAlignment="1"/>
    <xf numFmtId="0" fontId="35" fillId="0" borderId="0" xfId="3" applyFont="1" applyFill="1" applyAlignment="1">
      <alignment horizontal="center"/>
    </xf>
    <xf numFmtId="4" fontId="33" fillId="4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3" fontId="33" fillId="0" borderId="0" xfId="0" applyNumberFormat="1" applyFont="1" applyBorder="1" applyAlignment="1">
      <alignment horizontal="center" vertical="center"/>
    </xf>
    <xf numFmtId="4" fontId="3" fillId="0" borderId="66" xfId="1" applyNumberFormat="1" applyFont="1" applyFill="1" applyBorder="1" applyAlignment="1">
      <alignment horizontal="center" vertical="center"/>
    </xf>
    <xf numFmtId="4" fontId="33" fillId="0" borderId="0" xfId="0" applyNumberFormat="1" applyFont="1" applyBorder="1"/>
    <xf numFmtId="43" fontId="10" fillId="0" borderId="66" xfId="1" applyFont="1" applyFill="1" applyBorder="1" applyAlignment="1">
      <alignment vertical="center"/>
    </xf>
    <xf numFmtId="43" fontId="33" fillId="0" borderId="0" xfId="0" applyNumberFormat="1" applyFont="1" applyBorder="1"/>
    <xf numFmtId="4" fontId="3" fillId="3" borderId="68" xfId="1" applyNumberFormat="1" applyFont="1" applyFill="1" applyBorder="1" applyAlignment="1">
      <alignment horizontal="center" vertical="center"/>
    </xf>
    <xf numFmtId="0" fontId="10" fillId="3" borderId="0" xfId="3" applyFont="1" applyFill="1" applyAlignment="1">
      <alignment horizontal="left"/>
    </xf>
    <xf numFmtId="43" fontId="10" fillId="3" borderId="0" xfId="1" applyFont="1" applyFill="1" applyAlignment="1">
      <alignment vertical="center"/>
    </xf>
    <xf numFmtId="4" fontId="3" fillId="3" borderId="66" xfId="1" applyNumberFormat="1" applyFont="1" applyFill="1" applyBorder="1" applyAlignment="1">
      <alignment horizontal="center" vertical="center"/>
    </xf>
    <xf numFmtId="0" fontId="10" fillId="3" borderId="0" xfId="3" applyFont="1" applyFill="1" applyAlignment="1"/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3" fontId="14" fillId="0" borderId="2" xfId="1" applyFont="1" applyFill="1" applyBorder="1" applyAlignment="1">
      <alignment horizontal="right" vertical="center"/>
    </xf>
    <xf numFmtId="43" fontId="14" fillId="0" borderId="9" xfId="1" applyFont="1" applyFill="1" applyBorder="1" applyAlignment="1">
      <alignment horizontal="right" vertical="center"/>
    </xf>
    <xf numFmtId="0" fontId="3" fillId="0" borderId="45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6" xfId="3" applyFont="1" applyFill="1" applyBorder="1" applyAlignment="1">
      <alignment horizontal="center" vertical="center"/>
    </xf>
    <xf numFmtId="0" fontId="3" fillId="0" borderId="64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65" xfId="3" applyFont="1" applyFill="1" applyBorder="1" applyAlignment="1">
      <alignment horizontal="center" vertical="center"/>
    </xf>
    <xf numFmtId="0" fontId="3" fillId="0" borderId="67" xfId="3" applyFont="1" applyFill="1" applyBorder="1" applyAlignment="1">
      <alignment horizontal="center" vertical="center" wrapText="1"/>
    </xf>
    <xf numFmtId="0" fontId="3" fillId="0" borderId="68" xfId="3" applyFont="1" applyFill="1" applyBorder="1" applyAlignment="1">
      <alignment horizontal="center" vertical="center" wrapText="1"/>
    </xf>
    <xf numFmtId="0" fontId="35" fillId="0" borderId="0" xfId="3" applyFont="1" applyFill="1" applyAlignment="1">
      <alignment horizontal="center"/>
    </xf>
    <xf numFmtId="0" fontId="3" fillId="0" borderId="4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6" xfId="3" applyFont="1" applyFill="1" applyBorder="1" applyAlignment="1">
      <alignment horizontal="center" vertical="center" wrapText="1"/>
    </xf>
    <xf numFmtId="0" fontId="3" fillId="0" borderId="64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65" xfId="3" applyFont="1" applyFill="1" applyBorder="1" applyAlignment="1">
      <alignment horizontal="center" vertical="center" wrapText="1"/>
    </xf>
    <xf numFmtId="0" fontId="3" fillId="0" borderId="67" xfId="3" applyFont="1" applyFill="1" applyBorder="1" applyAlignment="1">
      <alignment horizontal="center" vertical="center"/>
    </xf>
    <xf numFmtId="0" fontId="3" fillId="0" borderId="68" xfId="3" applyFont="1" applyFill="1" applyBorder="1" applyAlignment="1">
      <alignment horizontal="center" vertical="center"/>
    </xf>
    <xf numFmtId="43" fontId="10" fillId="0" borderId="44" xfId="1" applyFont="1" applyFill="1" applyBorder="1" applyAlignment="1">
      <alignment horizontal="left" vertical="top" wrapText="1"/>
    </xf>
    <xf numFmtId="43" fontId="10" fillId="0" borderId="0" xfId="1" applyFont="1" applyFill="1" applyBorder="1" applyAlignment="1">
      <alignment horizontal="left" vertical="top" wrapText="1"/>
    </xf>
    <xf numFmtId="43" fontId="10" fillId="0" borderId="31" xfId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6" fillId="0" borderId="0" xfId="3" applyFont="1" applyFill="1" applyBorder="1" applyAlignment="1">
      <alignment horizontal="left" vertical="center"/>
    </xf>
    <xf numFmtId="0" fontId="6" fillId="0" borderId="1" xfId="3" applyFont="1" applyFill="1" applyBorder="1" applyAlignment="1">
      <alignment horizontal="left" vertical="center"/>
    </xf>
    <xf numFmtId="43" fontId="6" fillId="0" borderId="1" xfId="1" applyFont="1" applyFill="1" applyBorder="1" applyAlignment="1">
      <alignment horizontal="center" vertical="center"/>
    </xf>
    <xf numFmtId="43" fontId="6" fillId="0" borderId="0" xfId="7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43" fontId="4" fillId="0" borderId="0" xfId="1" applyFont="1" applyFill="1" applyBorder="1" applyAlignment="1">
      <alignment horizontal="left" vertical="center" wrapText="1"/>
    </xf>
    <xf numFmtId="43" fontId="4" fillId="0" borderId="0" xfId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/>
    </xf>
    <xf numFmtId="0" fontId="36" fillId="0" borderId="0" xfId="3" applyFont="1" applyFill="1" applyAlignment="1">
      <alignment vertical="center"/>
    </xf>
    <xf numFmtId="0" fontId="36" fillId="0" borderId="0" xfId="3" applyFont="1" applyFill="1" applyAlignment="1">
      <alignment horizontal="center" vertical="center"/>
    </xf>
    <xf numFmtId="0" fontId="37" fillId="0" borderId="0" xfId="3" applyFont="1" applyFill="1" applyAlignment="1">
      <alignment horizontal="center" vertical="center"/>
    </xf>
    <xf numFmtId="0" fontId="36" fillId="0" borderId="0" xfId="0" applyFont="1" applyFill="1"/>
    <xf numFmtId="0" fontId="36" fillId="0" borderId="0" xfId="3" applyFont="1" applyFill="1" applyBorder="1" applyAlignment="1">
      <alignment vertical="center"/>
    </xf>
    <xf numFmtId="0" fontId="37" fillId="0" borderId="0" xfId="4" applyFont="1" applyFill="1" applyBorder="1" applyAlignment="1">
      <alignment horizontal="center" vertical="center" wrapText="1"/>
    </xf>
    <xf numFmtId="0" fontId="36" fillId="0" borderId="0" xfId="4" applyFont="1" applyFill="1" applyBorder="1" applyAlignment="1">
      <alignment vertical="center"/>
    </xf>
    <xf numFmtId="0" fontId="36" fillId="0" borderId="1" xfId="4" applyFont="1" applyFill="1" applyBorder="1" applyAlignment="1">
      <alignment vertical="center"/>
    </xf>
    <xf numFmtId="0" fontId="36" fillId="0" borderId="1" xfId="4" applyFont="1" applyFill="1" applyBorder="1" applyAlignment="1">
      <alignment horizontal="right" vertical="center"/>
    </xf>
    <xf numFmtId="0" fontId="38" fillId="0" borderId="1" xfId="4" applyFont="1" applyFill="1" applyBorder="1" applyAlignment="1">
      <alignment vertical="center"/>
    </xf>
    <xf numFmtId="164" fontId="36" fillId="0" borderId="0" xfId="4" applyNumberFormat="1" applyFont="1" applyFill="1" applyBorder="1" applyAlignment="1">
      <alignment horizontal="center" vertical="center"/>
    </xf>
    <xf numFmtId="164" fontId="36" fillId="0" borderId="0" xfId="4" applyNumberFormat="1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horizontal="left" vertical="center"/>
    </xf>
    <xf numFmtId="0" fontId="36" fillId="0" borderId="0" xfId="4" applyFont="1" applyFill="1" applyBorder="1" applyAlignment="1">
      <alignment horizontal="center" vertical="center"/>
    </xf>
    <xf numFmtId="0" fontId="37" fillId="0" borderId="0" xfId="4" applyFont="1" applyFill="1" applyBorder="1" applyAlignment="1">
      <alignment vertical="center"/>
    </xf>
    <xf numFmtId="0" fontId="36" fillId="0" borderId="0" xfId="4" applyFont="1" applyFill="1" applyBorder="1" applyAlignment="1">
      <alignment horizontal="left" vertical="center"/>
    </xf>
    <xf numFmtId="0" fontId="36" fillId="0" borderId="0" xfId="4" applyFont="1" applyFill="1" applyBorder="1" applyAlignment="1">
      <alignment horizontal="right" vertical="center"/>
    </xf>
    <xf numFmtId="165" fontId="36" fillId="0" borderId="0" xfId="1" applyNumberFormat="1" applyFont="1" applyFill="1" applyBorder="1" applyAlignment="1">
      <alignment horizontal="center" vertical="center"/>
    </xf>
    <xf numFmtId="165" fontId="36" fillId="0" borderId="0" xfId="1" applyNumberFormat="1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horizontal="center" vertical="center"/>
    </xf>
    <xf numFmtId="0" fontId="36" fillId="0" borderId="1" xfId="4" applyFont="1" applyFill="1" applyBorder="1" applyAlignment="1">
      <alignment horizontal="center" vertical="center"/>
    </xf>
    <xf numFmtId="0" fontId="36" fillId="0" borderId="4" xfId="4" applyFont="1" applyFill="1" applyBorder="1" applyAlignment="1">
      <alignment horizontal="left" vertical="center"/>
    </xf>
    <xf numFmtId="0" fontId="36" fillId="0" borderId="5" xfId="4" applyFont="1" applyFill="1" applyBorder="1" applyAlignment="1">
      <alignment vertical="center"/>
    </xf>
    <xf numFmtId="0" fontId="36" fillId="0" borderId="5" xfId="4" applyFont="1" applyFill="1" applyBorder="1" applyAlignment="1">
      <alignment horizontal="center" vertical="center"/>
    </xf>
    <xf numFmtId="0" fontId="36" fillId="0" borderId="5" xfId="4" applyFont="1" applyFill="1" applyBorder="1" applyAlignment="1">
      <alignment horizontal="left" vertical="center"/>
    </xf>
    <xf numFmtId="0" fontId="36" fillId="0" borderId="6" xfId="4" applyFont="1" applyFill="1" applyBorder="1" applyAlignment="1">
      <alignment vertical="center"/>
    </xf>
    <xf numFmtId="0" fontId="36" fillId="0" borderId="7" xfId="4" applyFont="1" applyFill="1" applyBorder="1" applyAlignment="1">
      <alignment vertical="center"/>
    </xf>
    <xf numFmtId="0" fontId="37" fillId="0" borderId="8" xfId="4" applyFont="1" applyFill="1" applyBorder="1" applyAlignment="1">
      <alignment horizontal="center" vertical="center"/>
    </xf>
    <xf numFmtId="0" fontId="37" fillId="0" borderId="2" xfId="4" applyFont="1" applyFill="1" applyBorder="1" applyAlignment="1">
      <alignment horizontal="center" vertical="center"/>
    </xf>
    <xf numFmtId="0" fontId="37" fillId="0" borderId="9" xfId="4" applyFont="1" applyFill="1" applyBorder="1" applyAlignment="1">
      <alignment horizontal="center" vertical="center"/>
    </xf>
    <xf numFmtId="0" fontId="37" fillId="0" borderId="10" xfId="4" applyFont="1" applyFill="1" applyBorder="1" applyAlignment="1">
      <alignment horizontal="center" vertical="center"/>
    </xf>
    <xf numFmtId="0" fontId="37" fillId="0" borderId="11" xfId="4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36" fillId="0" borderId="8" xfId="4" applyFont="1" applyFill="1" applyBorder="1" applyAlignment="1">
      <alignment horizontal="center" vertical="center"/>
    </xf>
    <xf numFmtId="0" fontId="36" fillId="0" borderId="13" xfId="4" applyFont="1" applyFill="1" applyBorder="1" applyAlignment="1">
      <alignment horizontal="center" vertical="center" wrapText="1" shrinkToFit="1"/>
    </xf>
    <xf numFmtId="0" fontId="36" fillId="0" borderId="2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1" xfId="4" applyFont="1" applyFill="1" applyBorder="1" applyAlignment="1">
      <alignment horizontal="center" vertical="center"/>
    </xf>
    <xf numFmtId="0" fontId="36" fillId="0" borderId="13" xfId="4" applyFont="1" applyFill="1" applyBorder="1" applyAlignment="1">
      <alignment horizontal="center" vertical="center"/>
    </xf>
    <xf numFmtId="0" fontId="36" fillId="0" borderId="9" xfId="4" applyFont="1" applyFill="1" applyBorder="1" applyAlignment="1">
      <alignment horizontal="center" vertical="center"/>
    </xf>
    <xf numFmtId="0" fontId="36" fillId="0" borderId="15" xfId="4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4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left" vertical="center"/>
    </xf>
    <xf numFmtId="0" fontId="36" fillId="0" borderId="19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left" vertical="center"/>
    </xf>
    <xf numFmtId="0" fontId="36" fillId="0" borderId="21" xfId="4" applyFont="1" applyFill="1" applyBorder="1" applyAlignment="1">
      <alignment horizontal="right" vertical="center"/>
    </xf>
    <xf numFmtId="0" fontId="36" fillId="0" borderId="21" xfId="4" applyFont="1" applyFill="1" applyBorder="1" applyAlignment="1">
      <alignment horizontal="center" vertical="center"/>
    </xf>
    <xf numFmtId="0" fontId="36" fillId="0" borderId="22" xfId="4" applyFont="1" applyFill="1" applyBorder="1" applyAlignment="1">
      <alignment horizontal="center" vertical="center"/>
    </xf>
    <xf numFmtId="0" fontId="36" fillId="0" borderId="23" xfId="4" applyFont="1" applyFill="1" applyBorder="1" applyAlignment="1">
      <alignment horizontal="center" vertical="center"/>
    </xf>
    <xf numFmtId="0" fontId="36" fillId="0" borderId="24" xfId="3" applyFont="1" applyFill="1" applyBorder="1" applyAlignment="1">
      <alignment horizontal="left" vertical="center"/>
    </xf>
    <xf numFmtId="0" fontId="36" fillId="0" borderId="25" xfId="4" applyFont="1" applyFill="1" applyBorder="1" applyAlignment="1">
      <alignment horizontal="left" vertical="center"/>
    </xf>
    <xf numFmtId="0" fontId="36" fillId="0" borderId="26" xfId="4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left" vertical="center"/>
    </xf>
    <xf numFmtId="0" fontId="36" fillId="0" borderId="27" xfId="0" applyFont="1" applyFill="1" applyBorder="1" applyAlignment="1">
      <alignment horizontal="left" vertical="center"/>
    </xf>
    <xf numFmtId="0" fontId="36" fillId="0" borderId="28" xfId="4" applyFont="1" applyFill="1" applyBorder="1" applyAlignment="1">
      <alignment horizontal="right" vertical="center"/>
    </xf>
    <xf numFmtId="0" fontId="36" fillId="0" borderId="28" xfId="4" applyFont="1" applyFill="1" applyBorder="1" applyAlignment="1">
      <alignment horizontal="center" vertical="center"/>
    </xf>
    <xf numFmtId="0" fontId="36" fillId="0" borderId="29" xfId="4" applyFont="1" applyFill="1" applyBorder="1" applyAlignment="1">
      <alignment horizontal="center" vertical="center"/>
    </xf>
    <xf numFmtId="0" fontId="36" fillId="0" borderId="30" xfId="3" applyFont="1" applyFill="1" applyBorder="1" applyAlignment="1">
      <alignment horizontal="center" vertical="center"/>
    </xf>
    <xf numFmtId="0" fontId="36" fillId="0" borderId="24" xfId="3" applyFont="1" applyFill="1" applyBorder="1" applyAlignment="1">
      <alignment horizontal="left" vertical="center"/>
    </xf>
    <xf numFmtId="0" fontId="36" fillId="0" borderId="25" xfId="3" applyFont="1" applyFill="1" applyBorder="1" applyAlignment="1">
      <alignment horizontal="left" vertical="center"/>
    </xf>
    <xf numFmtId="0" fontId="36" fillId="0" borderId="27" xfId="3" applyFont="1" applyFill="1" applyBorder="1" applyAlignment="1">
      <alignment horizontal="left" vertical="center"/>
    </xf>
    <xf numFmtId="0" fontId="36" fillId="0" borderId="32" xfId="4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4" xfId="0" applyFont="1" applyFill="1" applyBorder="1" applyAlignment="1">
      <alignment horizontal="left" vertical="center"/>
    </xf>
    <xf numFmtId="0" fontId="36" fillId="0" borderId="35" xfId="0" applyFont="1" applyFill="1" applyBorder="1" applyAlignment="1">
      <alignment horizontal="left" vertical="center"/>
    </xf>
    <xf numFmtId="0" fontId="36" fillId="0" borderId="36" xfId="4" applyFont="1" applyFill="1" applyBorder="1" applyAlignment="1">
      <alignment horizontal="right" vertical="center"/>
    </xf>
    <xf numFmtId="0" fontId="36" fillId="0" borderId="33" xfId="4" applyFont="1" applyFill="1" applyBorder="1" applyAlignment="1">
      <alignment horizontal="center" vertical="center"/>
    </xf>
    <xf numFmtId="0" fontId="36" fillId="0" borderId="37" xfId="4" applyFont="1" applyFill="1" applyBorder="1" applyAlignment="1">
      <alignment horizontal="center" vertical="center"/>
    </xf>
    <xf numFmtId="0" fontId="36" fillId="0" borderId="36" xfId="3" applyFont="1" applyFill="1" applyBorder="1" applyAlignment="1">
      <alignment horizontal="center" vertical="center"/>
    </xf>
    <xf numFmtId="0" fontId="36" fillId="0" borderId="38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/>
    </xf>
    <xf numFmtId="0" fontId="37" fillId="0" borderId="39" xfId="4" applyFont="1" applyFill="1" applyBorder="1" applyAlignment="1">
      <alignment horizontal="center" vertical="center" wrapText="1"/>
    </xf>
    <xf numFmtId="0" fontId="37" fillId="0" borderId="40" xfId="4" applyFont="1" applyFill="1" applyBorder="1" applyAlignment="1">
      <alignment horizontal="center" vertical="center"/>
    </xf>
    <xf numFmtId="0" fontId="37" fillId="0" borderId="41" xfId="4" applyFont="1" applyFill="1" applyBorder="1" applyAlignment="1">
      <alignment horizontal="center" vertical="center"/>
    </xf>
    <xf numFmtId="0" fontId="37" fillId="0" borderId="42" xfId="4" applyFont="1" applyFill="1" applyBorder="1" applyAlignment="1">
      <alignment horizontal="center" vertical="center" wrapText="1"/>
    </xf>
    <xf numFmtId="0" fontId="37" fillId="0" borderId="43" xfId="4" applyFont="1" applyFill="1" applyBorder="1" applyAlignment="1">
      <alignment horizontal="center" vertical="center" wrapText="1"/>
    </xf>
    <xf numFmtId="0" fontId="37" fillId="0" borderId="0" xfId="4" applyFont="1" applyFill="1" applyBorder="1" applyAlignment="1">
      <alignment horizontal="center" vertical="center"/>
    </xf>
    <xf numFmtId="0" fontId="37" fillId="0" borderId="31" xfId="4" applyFont="1" applyFill="1" applyBorder="1" applyAlignment="1">
      <alignment horizontal="center" vertical="center"/>
    </xf>
    <xf numFmtId="0" fontId="37" fillId="0" borderId="44" xfId="4" applyFont="1" applyFill="1" applyBorder="1" applyAlignment="1">
      <alignment horizontal="center" vertical="center" wrapText="1"/>
    </xf>
    <xf numFmtId="0" fontId="37" fillId="0" borderId="45" xfId="4" applyFont="1" applyFill="1" applyBorder="1" applyAlignment="1">
      <alignment horizontal="center" vertical="center" wrapText="1"/>
    </xf>
    <xf numFmtId="0" fontId="37" fillId="0" borderId="3" xfId="4" applyFont="1" applyFill="1" applyBorder="1" applyAlignment="1">
      <alignment horizontal="center" vertical="center" wrapText="1"/>
    </xf>
    <xf numFmtId="0" fontId="37" fillId="0" borderId="46" xfId="4" applyFont="1" applyFill="1" applyBorder="1" applyAlignment="1">
      <alignment horizontal="center" vertical="center" wrapText="1"/>
    </xf>
    <xf numFmtId="0" fontId="37" fillId="0" borderId="47" xfId="4" applyFont="1" applyFill="1" applyBorder="1" applyAlignment="1">
      <alignment horizontal="center" vertical="center" wrapText="1"/>
    </xf>
    <xf numFmtId="0" fontId="37" fillId="0" borderId="48" xfId="4" applyFont="1" applyFill="1" applyBorder="1" applyAlignment="1">
      <alignment horizontal="center" vertical="center"/>
    </xf>
    <xf numFmtId="0" fontId="37" fillId="0" borderId="49" xfId="4" applyFont="1" applyFill="1" applyBorder="1" applyAlignment="1">
      <alignment horizontal="center" vertical="center"/>
    </xf>
    <xf numFmtId="0" fontId="37" fillId="0" borderId="50" xfId="4" applyFont="1" applyFill="1" applyBorder="1" applyAlignment="1">
      <alignment horizontal="center" vertical="center" wrapText="1"/>
    </xf>
    <xf numFmtId="0" fontId="37" fillId="0" borderId="51" xfId="4" applyFont="1" applyFill="1" applyBorder="1" applyAlignment="1">
      <alignment horizontal="center" vertical="center" wrapText="1"/>
    </xf>
    <xf numFmtId="0" fontId="37" fillId="0" borderId="48" xfId="4" applyFont="1" applyFill="1" applyBorder="1" applyAlignment="1">
      <alignment horizontal="center" vertical="center" wrapText="1"/>
    </xf>
    <xf numFmtId="0" fontId="37" fillId="0" borderId="49" xfId="4" applyFont="1" applyFill="1" applyBorder="1" applyAlignment="1">
      <alignment horizontal="center" vertical="center" wrapText="1"/>
    </xf>
    <xf numFmtId="43" fontId="37" fillId="0" borderId="52" xfId="0" applyNumberFormat="1" applyFont="1" applyFill="1" applyBorder="1" applyAlignment="1">
      <alignment horizontal="center" vertical="center"/>
    </xf>
    <xf numFmtId="43" fontId="37" fillId="0" borderId="52" xfId="0" applyNumberFormat="1" applyFont="1" applyFill="1" applyBorder="1" applyAlignment="1">
      <alignment horizontal="left" vertical="center"/>
    </xf>
    <xf numFmtId="0" fontId="36" fillId="0" borderId="53" xfId="0" applyFont="1" applyFill="1" applyBorder="1" applyAlignment="1">
      <alignment horizontal="left" vertical="center"/>
    </xf>
    <xf numFmtId="0" fontId="36" fillId="0" borderId="54" xfId="0" applyFont="1" applyFill="1" applyBorder="1" applyAlignment="1">
      <alignment horizontal="left" vertical="center"/>
    </xf>
    <xf numFmtId="10" fontId="36" fillId="0" borderId="30" xfId="2" applyNumberFormat="1" applyFont="1" applyFill="1" applyBorder="1" applyAlignment="1">
      <alignment horizontal="center" vertical="center"/>
    </xf>
    <xf numFmtId="10" fontId="36" fillId="0" borderId="26" xfId="2" applyNumberFormat="1" applyFont="1" applyFill="1" applyBorder="1" applyAlignment="1">
      <alignment horizontal="center" vertical="center"/>
    </xf>
    <xf numFmtId="43" fontId="36" fillId="0" borderId="30" xfId="5" applyFont="1" applyFill="1" applyBorder="1" applyAlignment="1">
      <alignment horizontal="center" vertical="center"/>
    </xf>
    <xf numFmtId="43" fontId="36" fillId="0" borderId="30" xfId="5" applyNumberFormat="1" applyFont="1" applyFill="1" applyBorder="1" applyAlignment="1">
      <alignment horizontal="center" vertical="center" wrapText="1"/>
    </xf>
    <xf numFmtId="43" fontId="36" fillId="0" borderId="25" xfId="5" applyNumberFormat="1" applyFont="1" applyFill="1" applyBorder="1" applyAlignment="1">
      <alignment horizontal="center" vertical="center" wrapText="1"/>
    </xf>
    <xf numFmtId="43" fontId="36" fillId="0" borderId="26" xfId="5" applyNumberFormat="1" applyFont="1" applyFill="1" applyBorder="1" applyAlignment="1">
      <alignment horizontal="center" vertical="center" wrapText="1"/>
    </xf>
    <xf numFmtId="43" fontId="36" fillId="0" borderId="30" xfId="5" applyFont="1" applyFill="1" applyBorder="1" applyAlignment="1">
      <alignment horizontal="center" vertical="center"/>
    </xf>
    <xf numFmtId="43" fontId="36" fillId="0" borderId="25" xfId="5" applyFont="1" applyFill="1" applyBorder="1" applyAlignment="1">
      <alignment horizontal="center" vertical="center"/>
    </xf>
    <xf numFmtId="43" fontId="36" fillId="0" borderId="26" xfId="5" applyFont="1" applyFill="1" applyBorder="1" applyAlignment="1">
      <alignment horizontal="center" vertical="center"/>
    </xf>
    <xf numFmtId="43" fontId="36" fillId="0" borderId="0" xfId="5" applyFont="1" applyFill="1" applyBorder="1" applyAlignment="1">
      <alignment horizontal="center" vertical="center"/>
    </xf>
    <xf numFmtId="0" fontId="36" fillId="0" borderId="43" xfId="4" applyFont="1" applyFill="1" applyBorder="1" applyAlignment="1">
      <alignment horizontal="center" vertical="center"/>
    </xf>
    <xf numFmtId="43" fontId="36" fillId="0" borderId="52" xfId="0" applyNumberFormat="1" applyFont="1" applyFill="1" applyBorder="1" applyAlignment="1">
      <alignment horizontal="left" vertical="center"/>
    </xf>
    <xf numFmtId="10" fontId="36" fillId="0" borderId="30" xfId="2" applyNumberFormat="1" applyFont="1" applyFill="1" applyBorder="1" applyAlignment="1">
      <alignment horizontal="center" vertical="center"/>
    </xf>
    <xf numFmtId="10" fontId="36" fillId="0" borderId="26" xfId="2" applyNumberFormat="1" applyFont="1" applyFill="1" applyBorder="1" applyAlignment="1">
      <alignment horizontal="center" vertical="center"/>
    </xf>
    <xf numFmtId="0" fontId="39" fillId="0" borderId="0" xfId="3" applyFont="1" applyFill="1" applyAlignment="1">
      <alignment vertical="center"/>
    </xf>
    <xf numFmtId="43" fontId="36" fillId="0" borderId="55" xfId="0" applyNumberFormat="1" applyFont="1" applyFill="1" applyBorder="1" applyAlignment="1">
      <alignment horizontal="center" vertical="center"/>
    </xf>
    <xf numFmtId="43" fontId="36" fillId="0" borderId="30" xfId="0" applyNumberFormat="1" applyFont="1" applyFill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43" fontId="37" fillId="0" borderId="30" xfId="5" applyNumberFormat="1" applyFont="1" applyFill="1" applyBorder="1" applyAlignment="1">
      <alignment horizontal="center" vertical="center" wrapText="1"/>
    </xf>
    <xf numFmtId="43" fontId="37" fillId="0" borderId="25" xfId="5" applyNumberFormat="1" applyFont="1" applyFill="1" applyBorder="1" applyAlignment="1">
      <alignment horizontal="center" vertical="center" wrapText="1"/>
    </xf>
    <xf numFmtId="43" fontId="37" fillId="0" borderId="26" xfId="5" applyNumberFormat="1" applyFont="1" applyFill="1" applyBorder="1" applyAlignment="1">
      <alignment horizontal="center" vertical="center" wrapText="1"/>
    </xf>
    <xf numFmtId="43" fontId="37" fillId="0" borderId="30" xfId="5" applyFont="1" applyFill="1" applyBorder="1" applyAlignment="1">
      <alignment horizontal="center" vertical="center"/>
    </xf>
    <xf numFmtId="43" fontId="37" fillId="0" borderId="25" xfId="5" applyFont="1" applyFill="1" applyBorder="1" applyAlignment="1">
      <alignment horizontal="center" vertical="center"/>
    </xf>
    <xf numFmtId="43" fontId="37" fillId="0" borderId="26" xfId="5" applyFont="1" applyFill="1" applyBorder="1" applyAlignment="1">
      <alignment horizontal="center" vertical="center"/>
    </xf>
    <xf numFmtId="43" fontId="37" fillId="0" borderId="0" xfId="5" applyFont="1" applyFill="1" applyBorder="1" applyAlignment="1">
      <alignment horizontal="center" vertical="center"/>
    </xf>
    <xf numFmtId="0" fontId="37" fillId="0" borderId="0" xfId="0" applyFont="1" applyFill="1"/>
    <xf numFmtId="43" fontId="36" fillId="0" borderId="52" xfId="0" applyNumberFormat="1" applyFont="1" applyFill="1" applyBorder="1" applyAlignment="1">
      <alignment horizontal="center" vertical="center"/>
    </xf>
    <xf numFmtId="43" fontId="36" fillId="0" borderId="52" xfId="0" applyNumberFormat="1" applyFont="1" applyFill="1" applyBorder="1" applyAlignment="1">
      <alignment vertical="center"/>
    </xf>
    <xf numFmtId="0" fontId="36" fillId="0" borderId="53" xfId="0" applyFont="1" applyFill="1" applyBorder="1" applyAlignment="1">
      <alignment vertical="center"/>
    </xf>
    <xf numFmtId="0" fontId="37" fillId="0" borderId="54" xfId="0" applyFont="1" applyFill="1" applyBorder="1" applyAlignment="1">
      <alignment vertical="center"/>
    </xf>
    <xf numFmtId="43" fontId="37" fillId="0" borderId="30" xfId="5" applyNumberFormat="1" applyFont="1" applyFill="1" applyBorder="1" applyAlignment="1">
      <alignment horizontal="center" vertical="center" wrapText="1"/>
    </xf>
    <xf numFmtId="43" fontId="37" fillId="0" borderId="25" xfId="5" applyNumberFormat="1" applyFont="1" applyFill="1" applyBorder="1" applyAlignment="1">
      <alignment horizontal="center" vertical="center" wrapText="1"/>
    </xf>
    <xf numFmtId="43" fontId="37" fillId="0" borderId="26" xfId="5" applyNumberFormat="1" applyFont="1" applyFill="1" applyBorder="1" applyAlignment="1">
      <alignment horizontal="center" vertical="center" wrapText="1"/>
    </xf>
    <xf numFmtId="43" fontId="37" fillId="0" borderId="30" xfId="5" applyFont="1" applyFill="1" applyBorder="1" applyAlignment="1">
      <alignment horizontal="center" vertical="center"/>
    </xf>
    <xf numFmtId="43" fontId="37" fillId="0" borderId="25" xfId="5" applyFont="1" applyFill="1" applyBorder="1" applyAlignment="1">
      <alignment horizontal="center" vertical="center"/>
    </xf>
    <xf numFmtId="43" fontId="37" fillId="0" borderId="26" xfId="5" applyFont="1" applyFill="1" applyBorder="1" applyAlignment="1">
      <alignment horizontal="center" vertical="center"/>
    </xf>
    <xf numFmtId="43" fontId="36" fillId="0" borderId="30" xfId="5" applyFont="1" applyFill="1" applyBorder="1" applyAlignment="1">
      <alignment vertical="center"/>
    </xf>
    <xf numFmtId="0" fontId="40" fillId="0" borderId="0" xfId="3" applyFont="1" applyFill="1" applyAlignment="1">
      <alignment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0" fontId="36" fillId="0" borderId="52" xfId="0" applyFont="1" applyFill="1" applyBorder="1" applyAlignment="1">
      <alignment horizontal="center" vertical="center"/>
    </xf>
    <xf numFmtId="43" fontId="36" fillId="0" borderId="30" xfId="5" applyNumberFormat="1" applyFont="1" applyFill="1" applyBorder="1" applyAlignment="1">
      <alignment horizontal="center" vertical="center"/>
    </xf>
    <xf numFmtId="10" fontId="36" fillId="0" borderId="30" xfId="2" applyNumberFormat="1" applyFont="1" applyFill="1" applyBorder="1" applyAlignment="1">
      <alignment vertical="center"/>
    </xf>
    <xf numFmtId="10" fontId="36" fillId="0" borderId="26" xfId="2" applyNumberFormat="1" applyFont="1" applyFill="1" applyBorder="1" applyAlignment="1">
      <alignment vertical="center"/>
    </xf>
    <xf numFmtId="1" fontId="36" fillId="0" borderId="55" xfId="0" applyNumberFormat="1" applyFont="1" applyFill="1" applyBorder="1" applyAlignment="1">
      <alignment horizontal="center" vertical="center"/>
    </xf>
    <xf numFmtId="43" fontId="36" fillId="0" borderId="30" xfId="0" applyNumberFormat="1" applyFont="1" applyFill="1" applyBorder="1" applyAlignment="1">
      <alignment horizontal="left" vertical="center"/>
    </xf>
    <xf numFmtId="0" fontId="36" fillId="0" borderId="25" xfId="0" applyFont="1" applyFill="1" applyBorder="1" applyAlignment="1">
      <alignment horizontal="left" vertical="center"/>
    </xf>
    <xf numFmtId="0" fontId="36" fillId="0" borderId="26" xfId="0" applyFont="1" applyFill="1" applyBorder="1" applyAlignment="1">
      <alignment horizontal="left" vertical="center"/>
    </xf>
    <xf numFmtId="10" fontId="36" fillId="0" borderId="57" xfId="2" applyNumberFormat="1" applyFont="1" applyFill="1" applyBorder="1" applyAlignment="1">
      <alignment horizontal="center" vertical="center"/>
    </xf>
    <xf numFmtId="10" fontId="36" fillId="0" borderId="59" xfId="2" applyNumberFormat="1" applyFont="1" applyFill="1" applyBorder="1" applyAlignment="1">
      <alignment horizontal="center" vertical="center"/>
    </xf>
    <xf numFmtId="43" fontId="36" fillId="0" borderId="57" xfId="5" applyFont="1" applyFill="1" applyBorder="1" applyAlignment="1">
      <alignment horizontal="center" vertical="center"/>
    </xf>
    <xf numFmtId="39" fontId="37" fillId="0" borderId="30" xfId="5" applyNumberFormat="1" applyFont="1" applyFill="1" applyBorder="1" applyAlignment="1">
      <alignment horizontal="right" vertical="center"/>
    </xf>
    <xf numFmtId="39" fontId="37" fillId="0" borderId="25" xfId="5" applyNumberFormat="1" applyFont="1" applyFill="1" applyBorder="1" applyAlignment="1">
      <alignment horizontal="right" vertical="center"/>
    </xf>
    <xf numFmtId="39" fontId="37" fillId="0" borderId="26" xfId="5" applyNumberFormat="1" applyFont="1" applyFill="1" applyBorder="1" applyAlignment="1">
      <alignment horizontal="right" vertical="center"/>
    </xf>
    <xf numFmtId="39" fontId="37" fillId="0" borderId="30" xfId="5" applyNumberFormat="1" applyFont="1" applyFill="1" applyBorder="1" applyAlignment="1">
      <alignment horizontal="right" vertical="center"/>
    </xf>
    <xf numFmtId="39" fontId="37" fillId="0" borderId="25" xfId="5" applyNumberFormat="1" applyFont="1" applyFill="1" applyBorder="1" applyAlignment="1">
      <alignment horizontal="right" vertical="center"/>
    </xf>
    <xf numFmtId="39" fontId="37" fillId="0" borderId="26" xfId="5" applyNumberFormat="1" applyFont="1" applyFill="1" applyBorder="1" applyAlignment="1">
      <alignment horizontal="right" vertical="center"/>
    </xf>
    <xf numFmtId="1" fontId="36" fillId="0" borderId="52" xfId="0" applyNumberFormat="1" applyFont="1" applyFill="1" applyBorder="1" applyAlignment="1">
      <alignment horizontal="center" vertical="center"/>
    </xf>
    <xf numFmtId="0" fontId="36" fillId="0" borderId="0" xfId="3" applyFont="1" applyFill="1" applyAlignment="1">
      <alignment horizontal="left"/>
    </xf>
    <xf numFmtId="0" fontId="37" fillId="0" borderId="54" xfId="0" applyFont="1" applyFill="1" applyBorder="1" applyAlignment="1">
      <alignment horizontal="left" vertical="center"/>
    </xf>
    <xf numFmtId="0" fontId="37" fillId="0" borderId="55" xfId="0" applyFont="1" applyFill="1" applyBorder="1" applyAlignment="1">
      <alignment horizontal="center" vertical="center"/>
    </xf>
    <xf numFmtId="43" fontId="37" fillId="0" borderId="52" xfId="0" applyNumberFormat="1" applyFont="1" applyFill="1" applyBorder="1" applyAlignment="1">
      <alignment vertical="center"/>
    </xf>
    <xf numFmtId="0" fontId="37" fillId="0" borderId="53" xfId="0" applyFont="1" applyFill="1" applyBorder="1" applyAlignment="1">
      <alignment horizontal="left" vertical="center"/>
    </xf>
    <xf numFmtId="0" fontId="36" fillId="0" borderId="30" xfId="0" applyFont="1" applyFill="1" applyBorder="1" applyAlignment="1">
      <alignment horizontal="left" vertical="center"/>
    </xf>
    <xf numFmtId="1" fontId="36" fillId="0" borderId="56" xfId="0" applyNumberFormat="1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left" vertical="center"/>
    </xf>
    <xf numFmtId="0" fontId="36" fillId="0" borderId="58" xfId="0" applyFont="1" applyFill="1" applyBorder="1" applyAlignment="1">
      <alignment horizontal="left" vertical="center"/>
    </xf>
    <xf numFmtId="168" fontId="36" fillId="0" borderId="57" xfId="2" applyNumberFormat="1" applyFont="1" applyFill="1" applyBorder="1" applyAlignment="1">
      <alignment horizontal="center" vertical="center"/>
    </xf>
    <xf numFmtId="43" fontId="37" fillId="0" borderId="30" xfId="5" applyFont="1" applyFill="1" applyBorder="1" applyAlignment="1">
      <alignment horizontal="center" vertical="center" wrapText="1"/>
    </xf>
    <xf numFmtId="43" fontId="37" fillId="0" borderId="25" xfId="5" applyFont="1" applyFill="1" applyBorder="1" applyAlignment="1">
      <alignment horizontal="center" vertical="center" wrapText="1"/>
    </xf>
    <xf numFmtId="43" fontId="37" fillId="0" borderId="26" xfId="5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left" vertical="center"/>
    </xf>
    <xf numFmtId="43" fontId="36" fillId="0" borderId="57" xfId="5" applyFont="1" applyFill="1" applyBorder="1" applyAlignment="1">
      <alignment horizontal="center" vertical="center" wrapText="1"/>
    </xf>
    <xf numFmtId="43" fontId="36" fillId="0" borderId="58" xfId="5" applyFont="1" applyFill="1" applyBorder="1" applyAlignment="1">
      <alignment horizontal="center" vertical="center" wrapText="1"/>
    </xf>
    <xf numFmtId="43" fontId="36" fillId="0" borderId="59" xfId="5" applyFont="1" applyFill="1" applyBorder="1" applyAlignment="1">
      <alignment horizontal="center" vertical="center" wrapText="1"/>
    </xf>
    <xf numFmtId="43" fontId="36" fillId="0" borderId="44" xfId="5" applyFont="1" applyFill="1" applyBorder="1" applyAlignment="1">
      <alignment horizontal="center" vertical="center"/>
    </xf>
    <xf numFmtId="43" fontId="36" fillId="0" borderId="31" xfId="5" applyFont="1" applyFill="1" applyBorder="1" applyAlignment="1">
      <alignment horizontal="center" vertical="center"/>
    </xf>
    <xf numFmtId="0" fontId="37" fillId="0" borderId="0" xfId="3" applyFont="1" applyFill="1" applyAlignment="1">
      <alignment vertical="center"/>
    </xf>
    <xf numFmtId="0" fontId="37" fillId="0" borderId="60" xfId="4" applyFont="1" applyFill="1" applyBorder="1" applyAlignment="1">
      <alignment horizontal="right" vertical="center"/>
    </xf>
    <xf numFmtId="0" fontId="39" fillId="0" borderId="61" xfId="4" applyFont="1" applyFill="1" applyBorder="1" applyAlignment="1">
      <alignment horizontal="center" vertical="center"/>
    </xf>
    <xf numFmtId="0" fontId="39" fillId="0" borderId="62" xfId="4" applyFont="1" applyFill="1" applyBorder="1" applyAlignment="1">
      <alignment horizontal="center" vertical="center"/>
    </xf>
    <xf numFmtId="0" fontId="39" fillId="0" borderId="63" xfId="4" applyFont="1" applyFill="1" applyBorder="1" applyAlignment="1">
      <alignment horizontal="center" vertical="center"/>
    </xf>
    <xf numFmtId="10" fontId="37" fillId="0" borderId="61" xfId="2" applyNumberFormat="1" applyFont="1" applyFill="1" applyBorder="1" applyAlignment="1">
      <alignment horizontal="center" vertical="center"/>
    </xf>
    <xf numFmtId="10" fontId="37" fillId="0" borderId="63" xfId="2" applyNumberFormat="1" applyFont="1" applyFill="1" applyBorder="1" applyAlignment="1">
      <alignment horizontal="center" vertical="center"/>
    </xf>
    <xf numFmtId="43" fontId="37" fillId="0" borderId="61" xfId="5" applyFont="1" applyFill="1" applyBorder="1" applyAlignment="1">
      <alignment horizontal="center" vertical="center"/>
    </xf>
    <xf numFmtId="43" fontId="37" fillId="0" borderId="60" xfId="5" applyFont="1" applyFill="1" applyBorder="1" applyAlignment="1">
      <alignment vertical="center"/>
    </xf>
    <xf numFmtId="43" fontId="37" fillId="0" borderId="61" xfId="5" applyFont="1" applyFill="1" applyBorder="1" applyAlignment="1">
      <alignment horizontal="center" vertical="center" wrapText="1"/>
    </xf>
    <xf numFmtId="43" fontId="37" fillId="0" borderId="62" xfId="5" applyFont="1" applyFill="1" applyBorder="1" applyAlignment="1">
      <alignment horizontal="center" vertical="center" wrapText="1"/>
    </xf>
    <xf numFmtId="43" fontId="37" fillId="0" borderId="63" xfId="5" applyFont="1" applyFill="1" applyBorder="1" applyAlignment="1">
      <alignment horizontal="center" vertical="center" wrapText="1"/>
    </xf>
    <xf numFmtId="43" fontId="37" fillId="0" borderId="61" xfId="5" applyNumberFormat="1" applyFont="1" applyFill="1" applyBorder="1" applyAlignment="1">
      <alignment horizontal="center" vertical="center"/>
    </xf>
    <xf numFmtId="43" fontId="37" fillId="0" borderId="62" xfId="5" applyNumberFormat="1" applyFont="1" applyFill="1" applyBorder="1" applyAlignment="1">
      <alignment horizontal="center" vertical="center"/>
    </xf>
    <xf numFmtId="43" fontId="37" fillId="0" borderId="63" xfId="5" applyNumberFormat="1" applyFont="1" applyFill="1" applyBorder="1" applyAlignment="1">
      <alignment horizontal="center" vertical="center"/>
    </xf>
    <xf numFmtId="43" fontId="37" fillId="0" borderId="0" xfId="5" applyNumberFormat="1" applyFont="1" applyFill="1" applyBorder="1" applyAlignment="1">
      <alignment horizontal="center" vertical="center"/>
    </xf>
    <xf numFmtId="0" fontId="37" fillId="0" borderId="1" xfId="4" applyFont="1" applyFill="1" applyBorder="1" applyAlignment="1">
      <alignment horizontal="right" vertical="center"/>
    </xf>
    <xf numFmtId="0" fontId="39" fillId="0" borderId="0" xfId="4" applyFont="1" applyFill="1" applyBorder="1" applyAlignment="1">
      <alignment horizontal="center" vertical="center"/>
    </xf>
    <xf numFmtId="10" fontId="37" fillId="0" borderId="0" xfId="2" applyNumberFormat="1" applyFont="1" applyFill="1" applyBorder="1" applyAlignment="1">
      <alignment horizontal="center" vertical="center"/>
    </xf>
    <xf numFmtId="43" fontId="37" fillId="0" borderId="0" xfId="5" applyFont="1" applyFill="1" applyBorder="1" applyAlignment="1">
      <alignment vertical="center"/>
    </xf>
    <xf numFmtId="43" fontId="37" fillId="0" borderId="0" xfId="5" applyFont="1" applyFill="1" applyBorder="1" applyAlignment="1">
      <alignment horizontal="center" vertical="center" wrapText="1"/>
    </xf>
    <xf numFmtId="43" fontId="37" fillId="0" borderId="1" xfId="5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0" fontId="36" fillId="0" borderId="45" xfId="0" applyNumberFormat="1" applyFont="1" applyFill="1" applyBorder="1" applyAlignment="1">
      <alignment vertical="center"/>
    </xf>
    <xf numFmtId="10" fontId="36" fillId="0" borderId="46" xfId="0" applyNumberFormat="1" applyFont="1" applyFill="1" applyBorder="1" applyAlignment="1">
      <alignment vertical="center"/>
    </xf>
    <xf numFmtId="0" fontId="36" fillId="0" borderId="45" xfId="0" applyFont="1" applyFill="1" applyBorder="1" applyAlignment="1">
      <alignment vertical="center"/>
    </xf>
    <xf numFmtId="0" fontId="36" fillId="0" borderId="3" xfId="0" applyFont="1" applyFill="1" applyBorder="1" applyAlignment="1">
      <alignment vertical="center"/>
    </xf>
    <xf numFmtId="0" fontId="36" fillId="0" borderId="46" xfId="0" applyFont="1" applyFill="1" applyBorder="1" applyAlignment="1">
      <alignment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10" fontId="36" fillId="0" borderId="44" xfId="0" applyNumberFormat="1" applyFont="1" applyFill="1" applyBorder="1" applyAlignment="1">
      <alignment vertical="center"/>
    </xf>
    <xf numFmtId="10" fontId="36" fillId="0" borderId="31" xfId="0" applyNumberFormat="1" applyFont="1" applyFill="1" applyBorder="1" applyAlignment="1">
      <alignment vertical="center"/>
    </xf>
    <xf numFmtId="0" fontId="36" fillId="0" borderId="44" xfId="0" applyFont="1" applyFill="1" applyBorder="1" applyAlignment="1">
      <alignment vertical="center"/>
    </xf>
    <xf numFmtId="0" fontId="36" fillId="0" borderId="31" xfId="0" applyFont="1" applyFill="1" applyBorder="1" applyAlignment="1">
      <alignment vertical="center"/>
    </xf>
    <xf numFmtId="0" fontId="36" fillId="0" borderId="44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10" fontId="36" fillId="0" borderId="44" xfId="0" applyNumberFormat="1" applyFont="1" applyFill="1" applyBorder="1" applyAlignment="1">
      <alignment horizontal="center" vertical="center"/>
    </xf>
    <xf numFmtId="10" fontId="36" fillId="0" borderId="31" xfId="0" applyNumberFormat="1" applyFont="1" applyFill="1" applyBorder="1" applyAlignment="1">
      <alignment horizontal="center" vertical="center"/>
    </xf>
    <xf numFmtId="43" fontId="36" fillId="0" borderId="44" xfId="0" applyNumberFormat="1" applyFont="1" applyFill="1" applyBorder="1" applyAlignment="1">
      <alignment horizontal="center" vertical="center"/>
    </xf>
    <xf numFmtId="43" fontId="36" fillId="0" borderId="0" xfId="0" applyNumberFormat="1" applyFont="1" applyFill="1" applyBorder="1" applyAlignment="1">
      <alignment horizontal="center" vertical="center"/>
    </xf>
    <xf numFmtId="43" fontId="36" fillId="0" borderId="31" xfId="0" applyNumberFormat="1" applyFont="1" applyFill="1" applyBorder="1" applyAlignment="1">
      <alignment horizontal="center" vertical="center"/>
    </xf>
    <xf numFmtId="43" fontId="36" fillId="0" borderId="0" xfId="0" applyNumberFormat="1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39" fillId="0" borderId="0" xfId="4" applyFont="1" applyFill="1" applyBorder="1" applyAlignment="1">
      <alignment vertical="center"/>
    </xf>
    <xf numFmtId="0" fontId="36" fillId="0" borderId="31" xfId="4" applyFont="1" applyFill="1" applyBorder="1" applyAlignment="1">
      <alignment horizontal="left" vertical="center"/>
    </xf>
    <xf numFmtId="0" fontId="36" fillId="0" borderId="64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10" fontId="36" fillId="0" borderId="64" xfId="0" applyNumberFormat="1" applyFont="1" applyFill="1" applyBorder="1" applyAlignment="1">
      <alignment horizontal="center" vertical="center"/>
    </xf>
    <xf numFmtId="10" fontId="36" fillId="0" borderId="65" xfId="0" applyNumberFormat="1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10" fontId="36" fillId="0" borderId="45" xfId="0" applyNumberFormat="1" applyFont="1" applyFill="1" applyBorder="1" applyAlignment="1">
      <alignment horizontal="center" vertical="center"/>
    </xf>
    <xf numFmtId="10" fontId="36" fillId="0" borderId="46" xfId="0" applyNumberFormat="1" applyFont="1" applyFill="1" applyBorder="1" applyAlignment="1">
      <alignment horizontal="center" vertical="center"/>
    </xf>
    <xf numFmtId="10" fontId="36" fillId="0" borderId="44" xfId="2" applyNumberFormat="1" applyFont="1" applyFill="1" applyBorder="1" applyAlignment="1">
      <alignment horizontal="center" vertical="center"/>
    </xf>
    <xf numFmtId="10" fontId="36" fillId="0" borderId="31" xfId="2" applyNumberFormat="1" applyFont="1" applyFill="1" applyBorder="1" applyAlignment="1">
      <alignment horizontal="center" vertical="center"/>
    </xf>
    <xf numFmtId="0" fontId="36" fillId="0" borderId="44" xfId="4" applyFont="1" applyFill="1" applyBorder="1" applyAlignment="1">
      <alignment vertical="center"/>
    </xf>
    <xf numFmtId="0" fontId="36" fillId="0" borderId="31" xfId="4" applyFont="1" applyFill="1" applyBorder="1" applyAlignment="1">
      <alignment vertical="center"/>
    </xf>
    <xf numFmtId="0" fontId="36" fillId="0" borderId="0" xfId="6" applyFont="1" applyFill="1" applyAlignment="1">
      <alignment vertical="center"/>
    </xf>
    <xf numFmtId="0" fontId="36" fillId="0" borderId="0" xfId="6" applyFont="1" applyFill="1" applyBorder="1" applyAlignment="1">
      <alignment vertical="center"/>
    </xf>
    <xf numFmtId="10" fontId="36" fillId="0" borderId="64" xfId="2" applyNumberFormat="1" applyFont="1" applyFill="1" applyBorder="1" applyAlignment="1">
      <alignment horizontal="center" vertical="center"/>
    </xf>
    <xf numFmtId="10" fontId="36" fillId="0" borderId="65" xfId="2" applyNumberFormat="1" applyFont="1" applyFill="1" applyBorder="1" applyAlignment="1">
      <alignment horizontal="center" vertical="center"/>
    </xf>
    <xf numFmtId="0" fontId="36" fillId="0" borderId="44" xfId="6" applyFont="1" applyFill="1" applyBorder="1" applyAlignment="1">
      <alignment vertical="center"/>
    </xf>
    <xf numFmtId="0" fontId="36" fillId="0" borderId="31" xfId="6" applyFont="1" applyFill="1" applyBorder="1" applyAlignment="1">
      <alignment vertical="center"/>
    </xf>
    <xf numFmtId="43" fontId="36" fillId="0" borderId="64" xfId="0" applyNumberFormat="1" applyFont="1" applyFill="1" applyBorder="1" applyAlignment="1">
      <alignment horizontal="center" vertical="center"/>
    </xf>
    <xf numFmtId="43" fontId="36" fillId="0" borderId="1" xfId="0" applyNumberFormat="1" applyFont="1" applyFill="1" applyBorder="1" applyAlignment="1">
      <alignment horizontal="center" vertical="center"/>
    </xf>
    <xf numFmtId="43" fontId="36" fillId="0" borderId="65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39" fillId="0" borderId="2" xfId="0" applyFont="1" applyFill="1" applyBorder="1" applyAlignment="1">
      <alignment horizontal="left" vertical="center"/>
    </xf>
    <xf numFmtId="0" fontId="37" fillId="0" borderId="2" xfId="6" applyFont="1" applyFill="1" applyBorder="1" applyAlignment="1">
      <alignment vertical="center"/>
    </xf>
    <xf numFmtId="10" fontId="37" fillId="0" borderId="8" xfId="2" applyNumberFormat="1" applyFont="1" applyFill="1" applyBorder="1" applyAlignment="1">
      <alignment horizontal="center" vertical="center"/>
    </xf>
    <xf numFmtId="10" fontId="37" fillId="0" borderId="9" xfId="2" applyNumberFormat="1" applyFont="1" applyFill="1" applyBorder="1" applyAlignment="1">
      <alignment horizontal="center" vertical="center"/>
    </xf>
    <xf numFmtId="9" fontId="37" fillId="0" borderId="2" xfId="2" applyFont="1" applyFill="1" applyBorder="1" applyAlignment="1">
      <alignment vertical="center"/>
    </xf>
    <xf numFmtId="0" fontId="37" fillId="0" borderId="9" xfId="6" applyFont="1" applyFill="1" applyBorder="1" applyAlignment="1">
      <alignment vertical="center"/>
    </xf>
    <xf numFmtId="39" fontId="37" fillId="0" borderId="8" xfId="0" applyNumberFormat="1" applyFont="1" applyFill="1" applyBorder="1" applyAlignment="1">
      <alignment horizontal="right" vertical="center"/>
    </xf>
    <xf numFmtId="39" fontId="37" fillId="0" borderId="2" xfId="0" applyNumberFormat="1" applyFont="1" applyFill="1" applyBorder="1" applyAlignment="1">
      <alignment horizontal="right" vertical="center"/>
    </xf>
    <xf numFmtId="39" fontId="37" fillId="0" borderId="9" xfId="0" applyNumberFormat="1" applyFont="1" applyFill="1" applyBorder="1" applyAlignment="1">
      <alignment horizontal="right" vertical="center"/>
    </xf>
    <xf numFmtId="39" fontId="37" fillId="0" borderId="0" xfId="0" applyNumberFormat="1" applyFont="1" applyFill="1" applyBorder="1" applyAlignment="1">
      <alignment horizontal="center" vertical="center"/>
    </xf>
    <xf numFmtId="43" fontId="37" fillId="0" borderId="8" xfId="0" applyNumberFormat="1" applyFont="1" applyFill="1" applyBorder="1" applyAlignment="1">
      <alignment horizontal="center" vertical="center"/>
    </xf>
    <xf numFmtId="43" fontId="37" fillId="0" borderId="2" xfId="0" applyNumberFormat="1" applyFont="1" applyFill="1" applyBorder="1" applyAlignment="1">
      <alignment horizontal="center" vertical="center"/>
    </xf>
    <xf numFmtId="43" fontId="37" fillId="0" borderId="9" xfId="0" applyNumberFormat="1" applyFont="1" applyFill="1" applyBorder="1" applyAlignment="1">
      <alignment horizontal="center" vertical="center"/>
    </xf>
    <xf numFmtId="43" fontId="37" fillId="0" borderId="0" xfId="0" applyNumberFormat="1" applyFont="1" applyFill="1" applyBorder="1" applyAlignment="1">
      <alignment horizontal="center" vertical="center"/>
    </xf>
    <xf numFmtId="0" fontId="37" fillId="0" borderId="0" xfId="6" applyFont="1" applyFill="1" applyAlignment="1">
      <alignment vertical="center"/>
    </xf>
    <xf numFmtId="10" fontId="37" fillId="0" borderId="66" xfId="0" applyNumberFormat="1" applyFont="1" applyFill="1" applyBorder="1" applyAlignment="1">
      <alignment horizontal="center" vertical="center"/>
    </xf>
    <xf numFmtId="39" fontId="37" fillId="0" borderId="64" xfId="0" applyNumberFormat="1" applyFont="1" applyFill="1" applyBorder="1" applyAlignment="1">
      <alignment horizontal="center" vertical="center"/>
    </xf>
    <xf numFmtId="39" fontId="37" fillId="0" borderId="1" xfId="0" applyNumberFormat="1" applyFont="1" applyFill="1" applyBorder="1" applyAlignment="1">
      <alignment horizontal="center" vertical="center"/>
    </xf>
    <xf numFmtId="39" fontId="37" fillId="0" borderId="65" xfId="0" applyNumberFormat="1" applyFont="1" applyFill="1" applyBorder="1" applyAlignment="1">
      <alignment horizontal="center" vertical="center"/>
    </xf>
    <xf numFmtId="0" fontId="36" fillId="0" borderId="0" xfId="3" applyFont="1" applyBorder="1" applyAlignment="1">
      <alignment horizontal="left" vertical="center"/>
    </xf>
    <xf numFmtId="0" fontId="36" fillId="0" borderId="0" xfId="3" applyFont="1" applyBorder="1" applyAlignment="1">
      <alignment vertical="center"/>
    </xf>
    <xf numFmtId="0" fontId="36" fillId="0" borderId="0" xfId="3" applyFont="1" applyBorder="1" applyAlignment="1">
      <alignment horizontal="center" vertical="center"/>
    </xf>
    <xf numFmtId="43" fontId="36" fillId="0" borderId="0" xfId="7" applyFont="1" applyBorder="1" applyAlignment="1">
      <alignment vertical="center"/>
    </xf>
    <xf numFmtId="0" fontId="36" fillId="0" borderId="0" xfId="4" applyFont="1" applyBorder="1" applyAlignment="1">
      <alignment vertical="center"/>
    </xf>
    <xf numFmtId="0" fontId="36" fillId="0" borderId="0" xfId="4" applyFont="1" applyBorder="1" applyAlignment="1">
      <alignment horizontal="center" vertical="center"/>
    </xf>
    <xf numFmtId="0" fontId="40" fillId="0" borderId="0" xfId="0" applyFont="1" applyFill="1"/>
    <xf numFmtId="0" fontId="40" fillId="0" borderId="0" xfId="3" applyFont="1" applyFill="1" applyBorder="1" applyAlignment="1">
      <alignment horizontal="left" vertical="center"/>
    </xf>
    <xf numFmtId="0" fontId="36" fillId="0" borderId="0" xfId="0" applyFont="1" applyFill="1" applyAlignment="1">
      <alignment horizontal="left"/>
    </xf>
    <xf numFmtId="0" fontId="40" fillId="0" borderId="0" xfId="3" applyFont="1" applyBorder="1" applyAlignment="1">
      <alignment horizontal="left" vertical="center"/>
    </xf>
    <xf numFmtId="0" fontId="41" fillId="0" borderId="0" xfId="3" applyFont="1" applyBorder="1" applyAlignment="1">
      <alignment vertical="center"/>
    </xf>
    <xf numFmtId="0" fontId="40" fillId="0" borderId="0" xfId="3" applyFont="1" applyBorder="1" applyAlignment="1">
      <alignment vertical="center"/>
    </xf>
    <xf numFmtId="0" fontId="39" fillId="0" borderId="0" xfId="4" applyFont="1" applyBorder="1" applyAlignment="1">
      <alignment vertical="center"/>
    </xf>
    <xf numFmtId="0" fontId="42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/>
    </xf>
    <xf numFmtId="0" fontId="36" fillId="0" borderId="1" xfId="3" applyFont="1" applyBorder="1" applyAlignment="1">
      <alignment horizontal="left" vertical="center"/>
    </xf>
    <xf numFmtId="0" fontId="36" fillId="0" borderId="1" xfId="0" applyFont="1" applyFill="1" applyBorder="1"/>
    <xf numFmtId="0" fontId="43" fillId="0" borderId="0" xfId="3" applyFont="1" applyBorder="1" applyAlignment="1">
      <alignment vertical="center"/>
    </xf>
    <xf numFmtId="0" fontId="36" fillId="0" borderId="1" xfId="3" applyFont="1" applyBorder="1" applyAlignment="1">
      <alignment vertical="center"/>
    </xf>
    <xf numFmtId="0" fontId="43" fillId="0" borderId="1" xfId="3" applyFont="1" applyBorder="1" applyAlignment="1">
      <alignment vertical="center"/>
    </xf>
    <xf numFmtId="0" fontId="36" fillId="0" borderId="1" xfId="4" applyFont="1" applyBorder="1" applyAlignment="1">
      <alignment vertical="center"/>
    </xf>
    <xf numFmtId="43" fontId="36" fillId="0" borderId="0" xfId="7" applyFont="1" applyFill="1" applyBorder="1" applyAlignment="1">
      <alignment horizontal="left" vertical="center"/>
    </xf>
    <xf numFmtId="0" fontId="40" fillId="0" borderId="0" xfId="0" applyFont="1" applyFill="1" applyAlignment="1">
      <alignment horizontal="left"/>
    </xf>
    <xf numFmtId="43" fontId="36" fillId="0" borderId="0" xfId="7" applyFont="1" applyBorder="1" applyAlignment="1">
      <alignment horizontal="left" vertical="center"/>
    </xf>
    <xf numFmtId="0" fontId="42" fillId="0" borderId="0" xfId="3" applyFont="1" applyBorder="1" applyAlignment="1">
      <alignment vertical="center"/>
    </xf>
    <xf numFmtId="0" fontId="36" fillId="0" borderId="3" xfId="3" applyFont="1" applyBorder="1" applyAlignment="1">
      <alignment horizontal="center" vertical="center"/>
    </xf>
    <xf numFmtId="0" fontId="42" fillId="0" borderId="0" xfId="0" applyFont="1"/>
    <xf numFmtId="0" fontId="44" fillId="0" borderId="0" xfId="0" applyFont="1" applyFill="1" applyBorder="1" applyAlignment="1">
      <alignment horizontal="left" vertical="center"/>
    </xf>
    <xf numFmtId="0" fontId="37" fillId="0" borderId="0" xfId="3" applyFont="1" applyBorder="1" applyAlignment="1">
      <alignment horizontal="left" vertical="center"/>
    </xf>
    <xf numFmtId="0" fontId="37" fillId="0" borderId="0" xfId="3" applyFont="1" applyFill="1" applyBorder="1" applyAlignment="1">
      <alignment horizontal="left" vertical="center"/>
    </xf>
    <xf numFmtId="0" fontId="42" fillId="0" borderId="0" xfId="0" applyFont="1" applyBorder="1"/>
    <xf numFmtId="43" fontId="37" fillId="0" borderId="0" xfId="7" applyFont="1" applyBorder="1" applyAlignment="1">
      <alignment vertical="center"/>
    </xf>
    <xf numFmtId="0" fontId="37" fillId="0" borderId="0" xfId="4" applyFont="1" applyBorder="1" applyAlignment="1">
      <alignment horizontal="center" vertical="center"/>
    </xf>
    <xf numFmtId="0" fontId="36" fillId="0" borderId="0" xfId="3" applyFont="1" applyFill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0" fillId="0" borderId="0" xfId="3" applyFont="1" applyFill="1" applyBorder="1" applyAlignment="1">
      <alignment vertical="center"/>
    </xf>
    <xf numFmtId="0" fontId="40" fillId="0" borderId="0" xfId="3" applyFont="1" applyBorder="1" applyAlignment="1">
      <alignment horizontal="left" vertical="center"/>
    </xf>
    <xf numFmtId="0" fontId="36" fillId="0" borderId="0" xfId="4" applyFont="1" applyBorder="1" applyAlignment="1">
      <alignment horizontal="right" vertical="center"/>
    </xf>
    <xf numFmtId="0" fontId="36" fillId="0" borderId="0" xfId="4" applyFont="1" applyBorder="1" applyAlignment="1">
      <alignment horizontal="right" vertical="center"/>
    </xf>
    <xf numFmtId="0" fontId="36" fillId="0" borderId="0" xfId="4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46" fillId="0" borderId="0" xfId="3" applyFont="1" applyFill="1" applyAlignment="1">
      <alignment horizontal="center" vertical="center"/>
    </xf>
    <xf numFmtId="0" fontId="47" fillId="0" borderId="0" xfId="4" applyFont="1" applyFill="1" applyBorder="1" applyAlignment="1">
      <alignment horizontal="left" vertical="center"/>
    </xf>
    <xf numFmtId="0" fontId="45" fillId="0" borderId="0" xfId="4" applyFont="1" applyFill="1" applyBorder="1" applyAlignment="1">
      <alignment horizontal="left" vertical="top" wrapText="1"/>
    </xf>
    <xf numFmtId="0" fontId="37" fillId="0" borderId="0" xfId="4" applyFont="1" applyFill="1" applyBorder="1" applyAlignment="1">
      <alignment horizontal="right" vertical="center"/>
    </xf>
  </cellXfs>
  <cellStyles count="13">
    <cellStyle name="Comma" xfId="1" builtinId="3"/>
    <cellStyle name="Comma 2" xfId="5"/>
    <cellStyle name="Comma 3" xfId="9"/>
    <cellStyle name="Comma 4" xfId="12"/>
    <cellStyle name="Comma 9" xfId="7"/>
    <cellStyle name="Currency 2" xfId="10"/>
    <cellStyle name="Normal" xfId="0" builtinId="0"/>
    <cellStyle name="Normal 2" xfId="4"/>
    <cellStyle name="Normal 2 3" xfId="8"/>
    <cellStyle name="Normal 2 3 2" xfId="11"/>
    <cellStyle name="Normal 4 3" xfId="6"/>
    <cellStyle name="Normal 6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252"/>
  <sheetViews>
    <sheetView tabSelected="1" view="pageBreakPreview" topLeftCell="B49" zoomScale="70" zoomScaleNormal="80" zoomScaleSheetLayoutView="70" workbookViewId="0">
      <selection activeCell="K73" sqref="K73:L73"/>
    </sheetView>
  </sheetViews>
  <sheetFormatPr defaultRowHeight="15" x14ac:dyDescent="0.2"/>
  <cols>
    <col min="1" max="1" width="0.85546875" style="360" hidden="1" customWidth="1"/>
    <col min="2" max="2" width="4.28515625" style="360" customWidth="1"/>
    <col min="3" max="3" width="13.5703125" style="360" customWidth="1"/>
    <col min="4" max="4" width="6.5703125" style="360" customWidth="1"/>
    <col min="5" max="5" width="7.28515625" style="360" customWidth="1"/>
    <col min="6" max="6" width="12.7109375" style="360" customWidth="1"/>
    <col min="7" max="7" width="18.85546875" style="360" customWidth="1"/>
    <col min="8" max="8" width="22" style="360" customWidth="1"/>
    <col min="9" max="9" width="13" style="360" hidden="1" customWidth="1"/>
    <col min="10" max="10" width="0.7109375" style="360" hidden="1" customWidth="1"/>
    <col min="11" max="11" width="9.5703125" style="360" customWidth="1"/>
    <col min="12" max="12" width="13.28515625" style="360" customWidth="1"/>
    <col min="13" max="13" width="4.28515625" style="360" customWidth="1"/>
    <col min="14" max="14" width="9.42578125" style="360" customWidth="1"/>
    <col min="15" max="15" width="2.140625" style="360" customWidth="1"/>
    <col min="16" max="16" width="7.140625" style="360" customWidth="1"/>
    <col min="17" max="17" width="3.5703125" style="360" customWidth="1"/>
    <col min="18" max="18" width="1.85546875" style="360" customWidth="1"/>
    <col min="19" max="19" width="11.42578125" style="360" customWidth="1"/>
    <col min="20" max="20" width="5.28515625" style="360" customWidth="1"/>
    <col min="21" max="21" width="2.85546875" style="360" customWidth="1"/>
    <col min="22" max="16384" width="9.140625" style="363"/>
  </cols>
  <sheetData>
    <row r="1" spans="1:21" ht="20.100000000000001" customHeight="1" x14ac:dyDescent="0.2"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2"/>
    </row>
    <row r="2" spans="1:21" ht="24.95" customHeight="1" x14ac:dyDescent="0.2">
      <c r="C2" s="676" t="s">
        <v>385</v>
      </c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362"/>
    </row>
    <row r="3" spans="1:21" ht="15" customHeight="1" x14ac:dyDescent="0.2"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</row>
    <row r="4" spans="1:21" ht="15.75" x14ac:dyDescent="0.2">
      <c r="A4" s="364"/>
      <c r="B4" s="364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</row>
    <row r="5" spans="1:21" ht="20.100000000000001" customHeight="1" x14ac:dyDescent="0.2">
      <c r="C5" s="677" t="s">
        <v>390</v>
      </c>
      <c r="D5" s="366"/>
      <c r="E5" s="366"/>
      <c r="F5" s="366"/>
      <c r="G5" s="367"/>
      <c r="H5" s="367"/>
      <c r="I5" s="367"/>
      <c r="J5" s="367"/>
      <c r="K5" s="367"/>
      <c r="L5" s="368"/>
      <c r="M5" s="369"/>
      <c r="N5" s="369"/>
      <c r="O5" s="368"/>
      <c r="P5" s="370"/>
      <c r="Q5" s="370"/>
      <c r="R5" s="370"/>
      <c r="S5" s="370"/>
      <c r="T5" s="370"/>
      <c r="U5" s="371"/>
    </row>
    <row r="6" spans="1:21" ht="20.100000000000001" customHeight="1" x14ac:dyDescent="0.2">
      <c r="C6" s="372"/>
      <c r="D6" s="366"/>
      <c r="E6" s="373"/>
      <c r="F6" s="374"/>
      <c r="G6" s="366"/>
      <c r="H6" s="374"/>
      <c r="I6" s="366"/>
      <c r="J6" s="366"/>
      <c r="K6" s="372"/>
      <c r="L6" s="372"/>
      <c r="M6" s="372"/>
      <c r="N6" s="373"/>
      <c r="O6" s="364"/>
      <c r="P6" s="375"/>
      <c r="Q6" s="375"/>
      <c r="R6" s="375"/>
      <c r="S6" s="375"/>
      <c r="T6" s="375"/>
      <c r="U6" s="372"/>
    </row>
    <row r="7" spans="1:21" ht="20.100000000000001" customHeight="1" x14ac:dyDescent="0.2">
      <c r="C7" s="678" t="s">
        <v>391</v>
      </c>
      <c r="D7" s="678"/>
      <c r="E7" s="678"/>
      <c r="F7" s="678"/>
      <c r="G7" s="678"/>
      <c r="H7" s="678"/>
      <c r="I7" s="366"/>
      <c r="J7" s="366"/>
      <c r="K7" s="372"/>
      <c r="L7" s="372"/>
      <c r="M7" s="372"/>
      <c r="N7" s="373"/>
      <c r="O7" s="376"/>
      <c r="P7" s="377"/>
      <c r="Q7" s="377"/>
      <c r="R7" s="377"/>
      <c r="S7" s="377"/>
      <c r="T7" s="377"/>
      <c r="U7" s="378"/>
    </row>
    <row r="8" spans="1:21" ht="20.100000000000001" customHeight="1" x14ac:dyDescent="0.2">
      <c r="C8" s="678"/>
      <c r="D8" s="678"/>
      <c r="E8" s="678"/>
      <c r="F8" s="678"/>
      <c r="G8" s="678"/>
      <c r="H8" s="678"/>
      <c r="I8" s="366"/>
      <c r="J8" s="366"/>
      <c r="K8" s="372"/>
      <c r="L8" s="372"/>
      <c r="M8" s="372"/>
      <c r="N8" s="373"/>
      <c r="O8" s="376"/>
      <c r="P8" s="379"/>
      <c r="Q8" s="379"/>
      <c r="R8" s="379"/>
      <c r="S8" s="379"/>
      <c r="T8" s="379"/>
      <c r="U8" s="373"/>
    </row>
    <row r="9" spans="1:21" ht="20.100000000000001" customHeight="1" thickBot="1" x14ac:dyDescent="0.25">
      <c r="C9" s="678"/>
      <c r="D9" s="678"/>
      <c r="E9" s="678"/>
      <c r="F9" s="678"/>
      <c r="G9" s="678"/>
      <c r="H9" s="678"/>
      <c r="I9" s="366"/>
      <c r="J9" s="366"/>
      <c r="K9" s="372"/>
      <c r="L9" s="372"/>
      <c r="M9" s="372"/>
      <c r="N9" s="373"/>
      <c r="O9" s="376"/>
      <c r="P9" s="380"/>
      <c r="Q9" s="380"/>
      <c r="R9" s="380"/>
      <c r="S9" s="380"/>
      <c r="T9" s="380"/>
      <c r="U9" s="373"/>
    </row>
    <row r="10" spans="1:21" ht="15" customHeight="1" x14ac:dyDescent="0.2">
      <c r="C10" s="381" t="s">
        <v>1</v>
      </c>
      <c r="D10" s="382"/>
      <c r="E10" s="383"/>
      <c r="F10" s="382"/>
      <c r="G10" s="382"/>
      <c r="H10" s="382"/>
      <c r="I10" s="382"/>
      <c r="J10" s="382"/>
      <c r="K10" s="384"/>
      <c r="L10" s="384"/>
      <c r="M10" s="384"/>
      <c r="N10" s="384"/>
      <c r="O10" s="384"/>
      <c r="P10" s="382"/>
      <c r="Q10" s="382"/>
      <c r="R10" s="382"/>
      <c r="S10" s="385"/>
      <c r="T10" s="386"/>
      <c r="U10" s="366"/>
    </row>
    <row r="11" spans="1:21" ht="20.100000000000001" customHeight="1" x14ac:dyDescent="0.2">
      <c r="C11" s="387" t="s">
        <v>2</v>
      </c>
      <c r="D11" s="388"/>
      <c r="E11" s="388"/>
      <c r="F11" s="388"/>
      <c r="G11" s="388"/>
      <c r="H11" s="388"/>
      <c r="I11" s="388"/>
      <c r="J11" s="389"/>
      <c r="K11" s="390" t="s">
        <v>3</v>
      </c>
      <c r="L11" s="391"/>
      <c r="M11" s="391"/>
      <c r="N11" s="391"/>
      <c r="O11" s="391"/>
      <c r="P11" s="391"/>
      <c r="Q11" s="391"/>
      <c r="R11" s="391"/>
      <c r="S11" s="391"/>
      <c r="T11" s="392"/>
      <c r="U11" s="393"/>
    </row>
    <row r="12" spans="1:21" ht="20.100000000000001" customHeight="1" x14ac:dyDescent="0.2">
      <c r="C12" s="394" t="s">
        <v>4</v>
      </c>
      <c r="D12" s="395" t="s">
        <v>5</v>
      </c>
      <c r="E12" s="396"/>
      <c r="F12" s="396"/>
      <c r="G12" s="397"/>
      <c r="H12" s="398" t="s">
        <v>6</v>
      </c>
      <c r="I12" s="399" t="s">
        <v>7</v>
      </c>
      <c r="J12" s="400"/>
      <c r="K12" s="401" t="s">
        <v>8</v>
      </c>
      <c r="L12" s="402" t="s">
        <v>5</v>
      </c>
      <c r="M12" s="402"/>
      <c r="N12" s="402"/>
      <c r="O12" s="402"/>
      <c r="P12" s="402"/>
      <c r="Q12" s="402"/>
      <c r="R12" s="402"/>
      <c r="S12" s="402"/>
      <c r="T12" s="403"/>
      <c r="U12" s="404"/>
    </row>
    <row r="13" spans="1:21" ht="20.100000000000001" customHeight="1" x14ac:dyDescent="0.2">
      <c r="C13" s="405"/>
      <c r="D13" s="406"/>
      <c r="E13" s="407"/>
      <c r="F13" s="407"/>
      <c r="G13" s="408"/>
      <c r="H13" s="409"/>
      <c r="I13" s="410"/>
      <c r="J13" s="411"/>
      <c r="K13" s="412">
        <v>1</v>
      </c>
      <c r="L13" s="413" t="s">
        <v>9</v>
      </c>
      <c r="M13" s="414"/>
      <c r="N13" s="414"/>
      <c r="O13" s="414"/>
      <c r="P13" s="414"/>
      <c r="Q13" s="414"/>
      <c r="R13" s="414"/>
      <c r="S13" s="414"/>
      <c r="T13" s="415"/>
      <c r="U13" s="372"/>
    </row>
    <row r="14" spans="1:21" ht="20.100000000000001" customHeight="1" x14ac:dyDescent="0.2">
      <c r="C14" s="412">
        <v>1</v>
      </c>
      <c r="D14" s="416" t="s">
        <v>11</v>
      </c>
      <c r="E14" s="417"/>
      <c r="F14" s="417"/>
      <c r="G14" s="418"/>
      <c r="H14" s="419"/>
      <c r="I14" s="420"/>
      <c r="J14" s="421"/>
      <c r="K14" s="412">
        <v>1</v>
      </c>
      <c r="L14" s="413" t="s">
        <v>10</v>
      </c>
      <c r="M14" s="414"/>
      <c r="N14" s="414"/>
      <c r="O14" s="414"/>
      <c r="P14" s="414"/>
      <c r="Q14" s="414"/>
      <c r="R14" s="414"/>
      <c r="S14" s="414"/>
      <c r="T14" s="415"/>
      <c r="U14" s="372"/>
    </row>
    <row r="15" spans="1:21" ht="20.100000000000001" customHeight="1" x14ac:dyDescent="0.2">
      <c r="C15" s="412">
        <v>1</v>
      </c>
      <c r="D15" s="416" t="s">
        <v>352</v>
      </c>
      <c r="E15" s="417"/>
      <c r="F15" s="417"/>
      <c r="G15" s="418"/>
      <c r="H15" s="419"/>
      <c r="I15" s="420"/>
      <c r="J15" s="421"/>
      <c r="K15" s="412">
        <v>1</v>
      </c>
      <c r="L15" s="413" t="s">
        <v>12</v>
      </c>
      <c r="M15" s="414"/>
      <c r="N15" s="414"/>
      <c r="O15" s="414"/>
      <c r="P15" s="414"/>
      <c r="Q15" s="414"/>
      <c r="R15" s="414"/>
      <c r="S15" s="414"/>
      <c r="T15" s="415"/>
      <c r="U15" s="372"/>
    </row>
    <row r="16" spans="1:21" ht="20.100000000000001" customHeight="1" x14ac:dyDescent="0.2">
      <c r="C16" s="422"/>
      <c r="D16" s="423"/>
      <c r="E16" s="424"/>
      <c r="F16" s="424"/>
      <c r="G16" s="425"/>
      <c r="H16" s="419"/>
      <c r="I16" s="420"/>
      <c r="J16" s="421"/>
      <c r="K16" s="412">
        <v>4</v>
      </c>
      <c r="L16" s="413" t="s">
        <v>120</v>
      </c>
      <c r="N16" s="414"/>
      <c r="O16" s="414"/>
      <c r="P16" s="414"/>
      <c r="Q16" s="414"/>
      <c r="R16" s="414"/>
      <c r="S16" s="414"/>
      <c r="T16" s="415"/>
      <c r="U16" s="372"/>
    </row>
    <row r="17" spans="1:21" ht="20.100000000000001" customHeight="1" x14ac:dyDescent="0.2">
      <c r="C17" s="412"/>
      <c r="D17" s="423"/>
      <c r="E17" s="424"/>
      <c r="F17" s="424"/>
      <c r="G17" s="425"/>
      <c r="H17" s="419"/>
      <c r="I17" s="420"/>
      <c r="J17" s="421"/>
      <c r="K17" s="412">
        <v>8</v>
      </c>
      <c r="L17" s="413" t="s">
        <v>121</v>
      </c>
      <c r="M17" s="414"/>
      <c r="N17" s="414"/>
      <c r="O17" s="414"/>
      <c r="P17" s="414"/>
      <c r="Q17" s="414"/>
      <c r="R17" s="414"/>
      <c r="S17" s="414"/>
      <c r="T17" s="415"/>
      <c r="U17" s="372"/>
    </row>
    <row r="18" spans="1:21" s="436" customFormat="1" ht="20.100000000000001" customHeight="1" thickBot="1" x14ac:dyDescent="0.25">
      <c r="A18" s="360"/>
      <c r="B18" s="360"/>
      <c r="C18" s="426"/>
      <c r="D18" s="427"/>
      <c r="E18" s="428"/>
      <c r="F18" s="428"/>
      <c r="G18" s="429"/>
      <c r="H18" s="430"/>
      <c r="I18" s="431"/>
      <c r="J18" s="432"/>
      <c r="K18" s="426"/>
      <c r="L18" s="433"/>
      <c r="M18" s="433"/>
      <c r="N18" s="433"/>
      <c r="O18" s="433"/>
      <c r="P18" s="433"/>
      <c r="Q18" s="433"/>
      <c r="R18" s="433"/>
      <c r="S18" s="433"/>
      <c r="T18" s="434"/>
      <c r="U18" s="435"/>
    </row>
    <row r="19" spans="1:21" s="436" customFormat="1" ht="20.100000000000001" customHeight="1" thickTop="1" x14ac:dyDescent="0.2">
      <c r="A19" s="360"/>
      <c r="B19" s="360"/>
      <c r="C19" s="437" t="s">
        <v>13</v>
      </c>
      <c r="D19" s="438" t="s">
        <v>14</v>
      </c>
      <c r="E19" s="438"/>
      <c r="F19" s="438"/>
      <c r="G19" s="438"/>
      <c r="H19" s="439"/>
      <c r="I19" s="437" t="s">
        <v>15</v>
      </c>
      <c r="J19" s="437"/>
      <c r="K19" s="440" t="s">
        <v>4</v>
      </c>
      <c r="L19" s="437" t="s">
        <v>16</v>
      </c>
      <c r="M19" s="437" t="s">
        <v>17</v>
      </c>
      <c r="N19" s="437"/>
      <c r="O19" s="437"/>
      <c r="P19" s="437"/>
      <c r="Q19" s="437"/>
      <c r="R19" s="437"/>
      <c r="S19" s="437"/>
      <c r="T19" s="437"/>
      <c r="U19" s="365"/>
    </row>
    <row r="20" spans="1:21" ht="20.100000000000001" customHeight="1" x14ac:dyDescent="0.2">
      <c r="C20" s="441"/>
      <c r="D20" s="442"/>
      <c r="E20" s="442"/>
      <c r="F20" s="442"/>
      <c r="G20" s="442"/>
      <c r="H20" s="443"/>
      <c r="I20" s="441"/>
      <c r="J20" s="441"/>
      <c r="K20" s="444"/>
      <c r="L20" s="441"/>
      <c r="M20" s="445" t="s">
        <v>18</v>
      </c>
      <c r="N20" s="446"/>
      <c r="O20" s="446"/>
      <c r="P20" s="447"/>
      <c r="Q20" s="445" t="s">
        <v>19</v>
      </c>
      <c r="R20" s="446"/>
      <c r="S20" s="446"/>
      <c r="T20" s="447"/>
      <c r="U20" s="365"/>
    </row>
    <row r="21" spans="1:21" s="436" customFormat="1" ht="20.100000000000001" customHeight="1" thickBot="1" x14ac:dyDescent="0.25">
      <c r="A21" s="360"/>
      <c r="B21" s="360"/>
      <c r="C21" s="448"/>
      <c r="D21" s="449"/>
      <c r="E21" s="449"/>
      <c r="F21" s="449"/>
      <c r="G21" s="449"/>
      <c r="H21" s="450"/>
      <c r="I21" s="448"/>
      <c r="J21" s="448"/>
      <c r="K21" s="451"/>
      <c r="L21" s="448"/>
      <c r="M21" s="452"/>
      <c r="N21" s="453"/>
      <c r="O21" s="453"/>
      <c r="P21" s="454"/>
      <c r="Q21" s="452"/>
      <c r="R21" s="453"/>
      <c r="S21" s="453"/>
      <c r="T21" s="454"/>
      <c r="U21" s="365"/>
    </row>
    <row r="22" spans="1:21" s="436" customFormat="1" ht="20.100000000000001" customHeight="1" thickTop="1" x14ac:dyDescent="0.2">
      <c r="A22" s="360"/>
      <c r="B22" s="360"/>
      <c r="C22" s="455" t="s">
        <v>20</v>
      </c>
      <c r="D22" s="456" t="s">
        <v>357</v>
      </c>
      <c r="E22" s="457"/>
      <c r="F22" s="457"/>
      <c r="G22" s="457"/>
      <c r="H22" s="458"/>
      <c r="I22" s="459"/>
      <c r="J22" s="460"/>
      <c r="K22" s="461"/>
      <c r="L22" s="461"/>
      <c r="M22" s="462"/>
      <c r="N22" s="463"/>
      <c r="O22" s="463"/>
      <c r="P22" s="464"/>
      <c r="Q22" s="465"/>
      <c r="R22" s="466"/>
      <c r="S22" s="466"/>
      <c r="T22" s="467"/>
      <c r="U22" s="468"/>
    </row>
    <row r="23" spans="1:21" s="436" customFormat="1" ht="20.100000000000001" customHeight="1" x14ac:dyDescent="0.2">
      <c r="A23" s="360"/>
      <c r="B23" s="360"/>
      <c r="C23" s="469"/>
      <c r="D23" s="470" t="s">
        <v>148</v>
      </c>
      <c r="E23" s="457"/>
      <c r="F23" s="457"/>
      <c r="G23" s="457"/>
      <c r="H23" s="458"/>
      <c r="I23" s="471"/>
      <c r="J23" s="472"/>
      <c r="K23" s="461" t="s">
        <v>145</v>
      </c>
      <c r="L23" s="461">
        <v>1</v>
      </c>
      <c r="M23" s="462"/>
      <c r="N23" s="463"/>
      <c r="O23" s="463"/>
      <c r="P23" s="464"/>
      <c r="Q23" s="465"/>
      <c r="R23" s="466"/>
      <c r="S23" s="466"/>
      <c r="T23" s="467"/>
      <c r="U23" s="468"/>
    </row>
    <row r="24" spans="1:21" s="485" customFormat="1" ht="20.100000000000001" customHeight="1" x14ac:dyDescent="0.25">
      <c r="A24" s="473"/>
      <c r="B24" s="473"/>
      <c r="C24" s="474"/>
      <c r="D24" s="475"/>
      <c r="E24" s="476"/>
      <c r="F24" s="476"/>
      <c r="G24" s="476"/>
      <c r="H24" s="477" t="s">
        <v>22</v>
      </c>
      <c r="I24" s="459"/>
      <c r="J24" s="460"/>
      <c r="K24" s="461"/>
      <c r="L24" s="461"/>
      <c r="M24" s="478"/>
      <c r="N24" s="479"/>
      <c r="O24" s="479"/>
      <c r="P24" s="480"/>
      <c r="Q24" s="481"/>
      <c r="R24" s="482"/>
      <c r="S24" s="482"/>
      <c r="T24" s="483"/>
      <c r="U24" s="484"/>
    </row>
    <row r="25" spans="1:21" s="485" customFormat="1" ht="20.100000000000001" customHeight="1" x14ac:dyDescent="0.25">
      <c r="A25" s="473"/>
      <c r="B25" s="473"/>
      <c r="C25" s="486"/>
      <c r="D25" s="487"/>
      <c r="E25" s="488"/>
      <c r="F25" s="488"/>
      <c r="G25" s="488"/>
      <c r="H25" s="489"/>
      <c r="I25" s="471"/>
      <c r="J25" s="472"/>
      <c r="K25" s="461"/>
      <c r="L25" s="461"/>
      <c r="M25" s="490"/>
      <c r="N25" s="491"/>
      <c r="O25" s="491"/>
      <c r="P25" s="492"/>
      <c r="Q25" s="493"/>
      <c r="R25" s="494"/>
      <c r="S25" s="494"/>
      <c r="T25" s="495"/>
      <c r="U25" s="484"/>
    </row>
    <row r="26" spans="1:21" s="485" customFormat="1" ht="20.100000000000001" customHeight="1" x14ac:dyDescent="0.25">
      <c r="A26" s="473"/>
      <c r="B26" s="473"/>
      <c r="C26" s="455" t="s">
        <v>23</v>
      </c>
      <c r="D26" s="456" t="s">
        <v>170</v>
      </c>
      <c r="E26" s="457"/>
      <c r="F26" s="457"/>
      <c r="G26" s="457"/>
      <c r="H26" s="458"/>
      <c r="I26" s="459"/>
      <c r="J26" s="460"/>
      <c r="K26" s="461"/>
      <c r="L26" s="496"/>
      <c r="M26" s="462"/>
      <c r="N26" s="463"/>
      <c r="O26" s="463"/>
      <c r="P26" s="464"/>
      <c r="Q26" s="465"/>
      <c r="R26" s="466"/>
      <c r="S26" s="466"/>
      <c r="T26" s="467"/>
      <c r="U26" s="468"/>
    </row>
    <row r="27" spans="1:21" ht="20.100000000000001" customHeight="1" x14ac:dyDescent="0.2">
      <c r="A27" s="497"/>
      <c r="B27" s="497"/>
      <c r="C27" s="498"/>
      <c r="D27" s="475" t="s">
        <v>151</v>
      </c>
      <c r="E27" s="476"/>
      <c r="F27" s="476"/>
      <c r="G27" s="476"/>
      <c r="H27" s="499"/>
      <c r="I27" s="459"/>
      <c r="J27" s="460"/>
      <c r="K27" s="461" t="s">
        <v>115</v>
      </c>
      <c r="L27" s="461">
        <f>PEZA!E75</f>
        <v>74.72</v>
      </c>
      <c r="M27" s="462"/>
      <c r="N27" s="463"/>
      <c r="O27" s="463"/>
      <c r="P27" s="464"/>
      <c r="Q27" s="465"/>
      <c r="R27" s="466"/>
      <c r="S27" s="466"/>
      <c r="T27" s="467"/>
      <c r="U27" s="468"/>
    </row>
    <row r="28" spans="1:21" ht="20.100000000000001" customHeight="1" x14ac:dyDescent="0.2">
      <c r="A28" s="497"/>
      <c r="B28" s="497"/>
      <c r="C28" s="498"/>
      <c r="D28" s="487"/>
      <c r="E28" s="488"/>
      <c r="F28" s="488"/>
      <c r="G28" s="488"/>
      <c r="H28" s="477" t="s">
        <v>22</v>
      </c>
      <c r="I28" s="459"/>
      <c r="J28" s="460"/>
      <c r="K28" s="461"/>
      <c r="L28" s="461"/>
      <c r="M28" s="478"/>
      <c r="N28" s="479"/>
      <c r="O28" s="479"/>
      <c r="P28" s="480"/>
      <c r="Q28" s="481"/>
      <c r="R28" s="482"/>
      <c r="S28" s="482"/>
      <c r="T28" s="483"/>
      <c r="U28" s="484"/>
    </row>
    <row r="29" spans="1:21" ht="20.100000000000001" customHeight="1" x14ac:dyDescent="0.2">
      <c r="A29" s="497"/>
      <c r="B29" s="497"/>
      <c r="C29" s="500"/>
      <c r="D29" s="487"/>
      <c r="E29" s="488"/>
      <c r="F29" s="488"/>
      <c r="G29" s="488"/>
      <c r="H29" s="489"/>
      <c r="I29" s="471"/>
      <c r="J29" s="472"/>
      <c r="K29" s="461"/>
      <c r="L29" s="461"/>
      <c r="M29" s="490"/>
      <c r="N29" s="491"/>
      <c r="O29" s="491"/>
      <c r="P29" s="492"/>
      <c r="Q29" s="493"/>
      <c r="R29" s="494"/>
      <c r="S29" s="494"/>
      <c r="T29" s="495"/>
      <c r="U29" s="484"/>
    </row>
    <row r="30" spans="1:21" ht="20.100000000000001" customHeight="1" x14ac:dyDescent="0.2">
      <c r="A30" s="497"/>
      <c r="B30" s="497"/>
      <c r="C30" s="455" t="s">
        <v>200</v>
      </c>
      <c r="D30" s="456" t="s">
        <v>183</v>
      </c>
      <c r="E30" s="457"/>
      <c r="F30" s="457"/>
      <c r="G30" s="457"/>
      <c r="H30" s="458"/>
      <c r="I30" s="459"/>
      <c r="J30" s="460"/>
      <c r="K30" s="461"/>
      <c r="L30" s="461"/>
      <c r="M30" s="462"/>
      <c r="N30" s="463"/>
      <c r="O30" s="463"/>
      <c r="P30" s="464"/>
      <c r="Q30" s="465"/>
      <c r="R30" s="466"/>
      <c r="S30" s="466"/>
      <c r="T30" s="467"/>
      <c r="U30" s="468"/>
    </row>
    <row r="31" spans="1:21" ht="20.100000000000001" customHeight="1" x14ac:dyDescent="0.2">
      <c r="A31" s="497"/>
      <c r="B31" s="497"/>
      <c r="C31" s="486"/>
      <c r="D31" s="470" t="s">
        <v>158</v>
      </c>
      <c r="E31" s="457"/>
      <c r="F31" s="457"/>
      <c r="G31" s="457"/>
      <c r="H31" s="458"/>
      <c r="I31" s="459"/>
      <c r="J31" s="460"/>
      <c r="K31" s="461" t="s">
        <v>115</v>
      </c>
      <c r="L31" s="501">
        <f>PEZA!E137</f>
        <v>12.07</v>
      </c>
      <c r="M31" s="462"/>
      <c r="N31" s="463"/>
      <c r="O31" s="463"/>
      <c r="P31" s="464"/>
      <c r="Q31" s="465"/>
      <c r="R31" s="466"/>
      <c r="S31" s="466"/>
      <c r="T31" s="467"/>
      <c r="U31" s="468"/>
    </row>
    <row r="32" spans="1:21" ht="20.100000000000001" customHeight="1" x14ac:dyDescent="0.2">
      <c r="A32" s="497"/>
      <c r="B32" s="497"/>
      <c r="C32" s="474"/>
      <c r="D32" s="470"/>
      <c r="E32" s="457"/>
      <c r="F32" s="457"/>
      <c r="G32" s="457"/>
      <c r="H32" s="477" t="s">
        <v>22</v>
      </c>
      <c r="I32" s="459"/>
      <c r="J32" s="460"/>
      <c r="K32" s="461"/>
      <c r="L32" s="461"/>
      <c r="M32" s="478"/>
      <c r="N32" s="479"/>
      <c r="O32" s="479"/>
      <c r="P32" s="480"/>
      <c r="Q32" s="481"/>
      <c r="R32" s="482"/>
      <c r="S32" s="482"/>
      <c r="T32" s="483"/>
      <c r="U32" s="484"/>
    </row>
    <row r="33" spans="1:21" ht="20.100000000000001" customHeight="1" x14ac:dyDescent="0.2">
      <c r="A33" s="497"/>
      <c r="B33" s="497"/>
      <c r="C33" s="486"/>
      <c r="D33" s="470"/>
      <c r="E33" s="457"/>
      <c r="F33" s="457"/>
      <c r="G33" s="457"/>
      <c r="H33" s="489"/>
      <c r="I33" s="471"/>
      <c r="J33" s="472"/>
      <c r="K33" s="461"/>
      <c r="L33" s="461"/>
      <c r="M33" s="490"/>
      <c r="N33" s="491"/>
      <c r="O33" s="491"/>
      <c r="P33" s="492"/>
      <c r="Q33" s="493"/>
      <c r="R33" s="494"/>
      <c r="S33" s="494"/>
      <c r="T33" s="495"/>
      <c r="U33" s="484"/>
    </row>
    <row r="34" spans="1:21" ht="20.100000000000001" customHeight="1" x14ac:dyDescent="0.2">
      <c r="A34" s="497"/>
      <c r="B34" s="497"/>
      <c r="C34" s="455" t="s">
        <v>201</v>
      </c>
      <c r="D34" s="456" t="s">
        <v>202</v>
      </c>
      <c r="E34" s="457"/>
      <c r="F34" s="457"/>
      <c r="G34" s="457"/>
      <c r="H34" s="458"/>
      <c r="I34" s="502"/>
      <c r="J34" s="503"/>
      <c r="K34" s="461"/>
      <c r="L34" s="461"/>
      <c r="M34" s="462"/>
      <c r="N34" s="463"/>
      <c r="O34" s="463"/>
      <c r="P34" s="464"/>
      <c r="Q34" s="465"/>
      <c r="R34" s="466"/>
      <c r="S34" s="466"/>
      <c r="T34" s="467"/>
      <c r="U34" s="484"/>
    </row>
    <row r="35" spans="1:21" ht="20.100000000000001" customHeight="1" x14ac:dyDescent="0.2">
      <c r="A35" s="497"/>
      <c r="B35" s="497"/>
      <c r="C35" s="504"/>
      <c r="D35" s="505" t="s">
        <v>335</v>
      </c>
      <c r="E35" s="506"/>
      <c r="F35" s="506"/>
      <c r="G35" s="506"/>
      <c r="H35" s="507"/>
      <c r="I35" s="459"/>
      <c r="J35" s="460"/>
      <c r="K35" s="461" t="s">
        <v>117</v>
      </c>
      <c r="L35" s="461">
        <f>PEZA!E205</f>
        <v>320.29000000000002</v>
      </c>
      <c r="M35" s="462"/>
      <c r="N35" s="463"/>
      <c r="O35" s="463"/>
      <c r="P35" s="464"/>
      <c r="Q35" s="465"/>
      <c r="R35" s="466"/>
      <c r="S35" s="466"/>
      <c r="T35" s="467"/>
      <c r="U35" s="484"/>
    </row>
    <row r="36" spans="1:21" ht="20.100000000000001" customHeight="1" x14ac:dyDescent="0.2">
      <c r="A36" s="497"/>
      <c r="B36" s="497"/>
      <c r="C36" s="486"/>
      <c r="D36" s="470"/>
      <c r="E36" s="457"/>
      <c r="F36" s="457"/>
      <c r="G36" s="457"/>
      <c r="H36" s="477" t="s">
        <v>22</v>
      </c>
      <c r="I36" s="508"/>
      <c r="J36" s="509"/>
      <c r="K36" s="510"/>
      <c r="L36" s="510"/>
      <c r="M36" s="478"/>
      <c r="N36" s="479"/>
      <c r="O36" s="479"/>
      <c r="P36" s="480"/>
      <c r="Q36" s="511"/>
      <c r="R36" s="512"/>
      <c r="S36" s="512"/>
      <c r="T36" s="513"/>
      <c r="U36" s="484"/>
    </row>
    <row r="37" spans="1:21" ht="20.100000000000001" customHeight="1" x14ac:dyDescent="0.2">
      <c r="A37" s="497"/>
      <c r="B37" s="497"/>
      <c r="C37" s="486"/>
      <c r="D37" s="470"/>
      <c r="E37" s="457"/>
      <c r="F37" s="457"/>
      <c r="G37" s="457"/>
      <c r="H37" s="489"/>
      <c r="I37" s="508"/>
      <c r="J37" s="509"/>
      <c r="K37" s="510"/>
      <c r="L37" s="510"/>
      <c r="M37" s="490"/>
      <c r="N37" s="491"/>
      <c r="O37" s="491"/>
      <c r="P37" s="492"/>
      <c r="Q37" s="514"/>
      <c r="R37" s="515"/>
      <c r="S37" s="515"/>
      <c r="T37" s="516"/>
      <c r="U37" s="484"/>
    </row>
    <row r="38" spans="1:21" ht="20.100000000000001" customHeight="1" x14ac:dyDescent="0.2">
      <c r="A38" s="497"/>
      <c r="B38" s="497"/>
      <c r="C38" s="455" t="s">
        <v>249</v>
      </c>
      <c r="D38" s="456" t="s">
        <v>359</v>
      </c>
      <c r="E38" s="457"/>
      <c r="F38" s="457"/>
      <c r="G38" s="457"/>
      <c r="H38" s="458"/>
      <c r="I38" s="502"/>
      <c r="J38" s="503"/>
      <c r="K38" s="461"/>
      <c r="L38" s="461"/>
      <c r="M38" s="462"/>
      <c r="N38" s="463"/>
      <c r="O38" s="463"/>
      <c r="P38" s="464"/>
      <c r="Q38" s="465"/>
      <c r="R38" s="466"/>
      <c r="S38" s="466"/>
      <c r="T38" s="467"/>
      <c r="U38" s="484"/>
    </row>
    <row r="39" spans="1:21" ht="19.5" customHeight="1" x14ac:dyDescent="0.2">
      <c r="A39" s="497"/>
      <c r="B39" s="497"/>
      <c r="C39" s="504"/>
      <c r="D39" s="506" t="s">
        <v>371</v>
      </c>
      <c r="E39" s="506"/>
      <c r="F39" s="506"/>
      <c r="G39" s="506"/>
      <c r="H39" s="507"/>
      <c r="I39" s="459"/>
      <c r="J39" s="460"/>
      <c r="K39" s="461" t="s">
        <v>145</v>
      </c>
      <c r="L39" s="461">
        <v>1</v>
      </c>
      <c r="M39" s="462"/>
      <c r="N39" s="463"/>
      <c r="O39" s="463"/>
      <c r="P39" s="464"/>
      <c r="Q39" s="465"/>
      <c r="R39" s="466"/>
      <c r="S39" s="466"/>
      <c r="T39" s="467"/>
      <c r="U39" s="484"/>
    </row>
    <row r="40" spans="1:21" ht="20.100000000000001" customHeight="1" x14ac:dyDescent="0.2">
      <c r="A40" s="497"/>
      <c r="B40" s="497"/>
      <c r="C40" s="517"/>
      <c r="D40" s="487"/>
      <c r="E40" s="457"/>
      <c r="F40" s="457"/>
      <c r="G40" s="457"/>
      <c r="H40" s="477" t="s">
        <v>22</v>
      </c>
      <c r="I40" s="508"/>
      <c r="J40" s="509"/>
      <c r="K40" s="510"/>
      <c r="L40" s="510"/>
      <c r="M40" s="478"/>
      <c r="N40" s="479"/>
      <c r="O40" s="479"/>
      <c r="P40" s="480"/>
      <c r="Q40" s="511"/>
      <c r="R40" s="512"/>
      <c r="S40" s="512"/>
      <c r="T40" s="513"/>
      <c r="U40" s="484"/>
    </row>
    <row r="41" spans="1:21" ht="20.100000000000001" customHeight="1" x14ac:dyDescent="0.2">
      <c r="A41" s="497"/>
      <c r="B41" s="497"/>
      <c r="C41" s="517"/>
      <c r="D41" s="487"/>
      <c r="E41" s="457"/>
      <c r="F41" s="457"/>
      <c r="G41" s="457"/>
      <c r="H41" s="489"/>
      <c r="I41" s="508"/>
      <c r="J41" s="509"/>
      <c r="K41" s="510"/>
      <c r="L41" s="510"/>
      <c r="M41" s="490"/>
      <c r="N41" s="491"/>
      <c r="O41" s="491"/>
      <c r="P41" s="492"/>
      <c r="Q41" s="514"/>
      <c r="R41" s="515"/>
      <c r="S41" s="515"/>
      <c r="T41" s="516"/>
      <c r="U41" s="484"/>
    </row>
    <row r="42" spans="1:21" ht="20.100000000000001" customHeight="1" x14ac:dyDescent="0.2">
      <c r="A42" s="497"/>
      <c r="B42" s="497"/>
      <c r="C42" s="455" t="s">
        <v>251</v>
      </c>
      <c r="D42" s="456" t="s">
        <v>360</v>
      </c>
      <c r="E42" s="457"/>
      <c r="F42" s="457"/>
      <c r="G42" s="457"/>
      <c r="H42" s="458"/>
      <c r="I42" s="502"/>
      <c r="J42" s="503"/>
      <c r="K42" s="461"/>
      <c r="L42" s="461"/>
      <c r="M42" s="462"/>
      <c r="N42" s="463"/>
      <c r="O42" s="463"/>
      <c r="P42" s="464"/>
      <c r="Q42" s="465"/>
      <c r="R42" s="466"/>
      <c r="S42" s="466"/>
      <c r="T42" s="467"/>
      <c r="U42" s="468"/>
    </row>
    <row r="43" spans="1:21" ht="20.100000000000001" customHeight="1" x14ac:dyDescent="0.2">
      <c r="A43" s="497"/>
      <c r="B43" s="497"/>
      <c r="C43" s="504"/>
      <c r="D43" s="518" t="s">
        <v>354</v>
      </c>
      <c r="E43" s="506"/>
      <c r="F43" s="506"/>
      <c r="G43" s="506"/>
      <c r="H43" s="507"/>
      <c r="I43" s="459"/>
      <c r="J43" s="460"/>
      <c r="K43" s="461" t="s">
        <v>145</v>
      </c>
      <c r="L43" s="461">
        <v>1</v>
      </c>
      <c r="M43" s="462"/>
      <c r="N43" s="463"/>
      <c r="O43" s="463"/>
      <c r="P43" s="464"/>
      <c r="Q43" s="465"/>
      <c r="R43" s="466"/>
      <c r="S43" s="466"/>
      <c r="T43" s="467"/>
      <c r="U43" s="468"/>
    </row>
    <row r="44" spans="1:21" s="436" customFormat="1" ht="20.100000000000001" customHeight="1" x14ac:dyDescent="0.2">
      <c r="A44" s="360"/>
      <c r="B44" s="360"/>
      <c r="C44" s="517"/>
      <c r="D44" s="487"/>
      <c r="E44" s="457"/>
      <c r="F44" s="457"/>
      <c r="G44" s="457"/>
      <c r="H44" s="477" t="s">
        <v>22</v>
      </c>
      <c r="I44" s="508"/>
      <c r="J44" s="509"/>
      <c r="K44" s="510"/>
      <c r="L44" s="510"/>
      <c r="M44" s="478"/>
      <c r="N44" s="479"/>
      <c r="O44" s="479"/>
      <c r="P44" s="480"/>
      <c r="Q44" s="511"/>
      <c r="R44" s="512"/>
      <c r="S44" s="512"/>
      <c r="T44" s="513"/>
      <c r="U44" s="484"/>
    </row>
    <row r="45" spans="1:21" s="436" customFormat="1" ht="20.100000000000001" customHeight="1" x14ac:dyDescent="0.2">
      <c r="A45" s="360"/>
      <c r="B45" s="360"/>
      <c r="C45" s="517"/>
      <c r="D45" s="487"/>
      <c r="E45" s="457"/>
      <c r="F45" s="457"/>
      <c r="G45" s="457"/>
      <c r="H45" s="489"/>
      <c r="I45" s="508"/>
      <c r="J45" s="509"/>
      <c r="K45" s="510"/>
      <c r="L45" s="510"/>
      <c r="M45" s="490"/>
      <c r="N45" s="491"/>
      <c r="O45" s="491"/>
      <c r="P45" s="492"/>
      <c r="Q45" s="514"/>
      <c r="R45" s="515"/>
      <c r="S45" s="515"/>
      <c r="T45" s="516"/>
      <c r="U45" s="484"/>
    </row>
    <row r="46" spans="1:21" s="436" customFormat="1" ht="20.100000000000001" customHeight="1" x14ac:dyDescent="0.2">
      <c r="A46" s="360"/>
      <c r="B46" s="360"/>
      <c r="C46" s="455" t="s">
        <v>336</v>
      </c>
      <c r="D46" s="456" t="s">
        <v>265</v>
      </c>
      <c r="E46" s="506"/>
      <c r="F46" s="457"/>
      <c r="G46" s="457"/>
      <c r="H46" s="489"/>
      <c r="I46" s="508"/>
      <c r="J46" s="509"/>
      <c r="K46" s="510"/>
      <c r="L46" s="510"/>
      <c r="M46" s="490"/>
      <c r="N46" s="491"/>
      <c r="O46" s="491"/>
      <c r="P46" s="492"/>
      <c r="Q46" s="493"/>
      <c r="R46" s="494"/>
      <c r="S46" s="494"/>
      <c r="T46" s="495"/>
      <c r="U46" s="484"/>
    </row>
    <row r="47" spans="1:21" s="436" customFormat="1" ht="20.100000000000001" customHeight="1" x14ac:dyDescent="0.2">
      <c r="A47" s="360"/>
      <c r="B47" s="360"/>
      <c r="C47" s="504"/>
      <c r="D47" s="475" t="s">
        <v>266</v>
      </c>
      <c r="E47" s="506"/>
      <c r="F47" s="506"/>
      <c r="G47" s="506"/>
      <c r="H47" s="507"/>
      <c r="I47" s="459"/>
      <c r="J47" s="460"/>
      <c r="K47" s="461" t="s">
        <v>145</v>
      </c>
      <c r="L47" s="461">
        <v>1</v>
      </c>
      <c r="M47" s="462"/>
      <c r="N47" s="463"/>
      <c r="O47" s="463"/>
      <c r="P47" s="464"/>
      <c r="Q47" s="465"/>
      <c r="R47" s="466"/>
      <c r="S47" s="466"/>
      <c r="T47" s="467"/>
      <c r="U47" s="468"/>
    </row>
    <row r="48" spans="1:21" s="436" customFormat="1" ht="20.100000000000001" customHeight="1" x14ac:dyDescent="0.2">
      <c r="A48" s="360"/>
      <c r="B48" s="360"/>
      <c r="C48" s="504"/>
      <c r="D48" s="475"/>
      <c r="E48" s="506"/>
      <c r="F48" s="506"/>
      <c r="G48" s="506"/>
      <c r="H48" s="519" t="s">
        <v>22</v>
      </c>
      <c r="I48" s="471"/>
      <c r="J48" s="472"/>
      <c r="K48" s="461"/>
      <c r="L48" s="461"/>
      <c r="M48" s="478"/>
      <c r="N48" s="479"/>
      <c r="O48" s="479"/>
      <c r="P48" s="480"/>
      <c r="Q48" s="481"/>
      <c r="R48" s="482"/>
      <c r="S48" s="482"/>
      <c r="T48" s="483"/>
      <c r="U48" s="484"/>
    </row>
    <row r="49" spans="1:21" s="436" customFormat="1" ht="20.100000000000001" customHeight="1" x14ac:dyDescent="0.2">
      <c r="A49" s="360"/>
      <c r="B49" s="360"/>
      <c r="C49" s="517"/>
      <c r="D49" s="487"/>
      <c r="E49" s="506"/>
      <c r="F49" s="457"/>
      <c r="G49" s="457"/>
      <c r="H49" s="519"/>
      <c r="I49" s="508"/>
      <c r="J49" s="509"/>
      <c r="K49" s="510"/>
      <c r="L49" s="510"/>
      <c r="M49" s="490"/>
      <c r="N49" s="491"/>
      <c r="O49" s="491"/>
      <c r="P49" s="492"/>
      <c r="Q49" s="493"/>
      <c r="R49" s="494"/>
      <c r="S49" s="494"/>
      <c r="T49" s="495"/>
      <c r="U49" s="484"/>
    </row>
    <row r="50" spans="1:21" s="436" customFormat="1" ht="20.100000000000001" customHeight="1" x14ac:dyDescent="0.2">
      <c r="A50" s="360"/>
      <c r="B50" s="360"/>
      <c r="C50" s="456" t="s">
        <v>337</v>
      </c>
      <c r="D50" s="456" t="s">
        <v>361</v>
      </c>
      <c r="E50" s="506"/>
      <c r="F50" s="457"/>
      <c r="G50" s="457"/>
      <c r="H50" s="489"/>
      <c r="I50" s="508"/>
      <c r="J50" s="509"/>
      <c r="K50" s="510"/>
      <c r="L50" s="510"/>
      <c r="M50" s="490"/>
      <c r="N50" s="491"/>
      <c r="O50" s="491"/>
      <c r="P50" s="492"/>
      <c r="Q50" s="493"/>
      <c r="R50" s="494"/>
      <c r="S50" s="494"/>
      <c r="T50" s="495"/>
      <c r="U50" s="484"/>
    </row>
    <row r="51" spans="1:21" s="436" customFormat="1" ht="20.100000000000001" customHeight="1" x14ac:dyDescent="0.2">
      <c r="A51" s="360"/>
      <c r="B51" s="360"/>
      <c r="C51" s="504"/>
      <c r="D51" s="475" t="s">
        <v>252</v>
      </c>
      <c r="E51" s="506"/>
      <c r="F51" s="506"/>
      <c r="G51" s="506"/>
      <c r="H51" s="507"/>
      <c r="I51" s="459"/>
      <c r="J51" s="460"/>
      <c r="K51" s="461" t="s">
        <v>24</v>
      </c>
      <c r="L51" s="461">
        <f>PEZA!E333</f>
        <v>87.95</v>
      </c>
      <c r="M51" s="462"/>
      <c r="N51" s="463"/>
      <c r="O51" s="463"/>
      <c r="P51" s="464"/>
      <c r="Q51" s="465"/>
      <c r="R51" s="466"/>
      <c r="S51" s="466"/>
      <c r="T51" s="467"/>
      <c r="U51" s="484"/>
    </row>
    <row r="52" spans="1:21" s="436" customFormat="1" ht="20.100000000000001" customHeight="1" x14ac:dyDescent="0.2">
      <c r="A52" s="360"/>
      <c r="B52" s="360"/>
      <c r="C52" s="504"/>
      <c r="D52" s="475" t="s">
        <v>126</v>
      </c>
      <c r="E52" s="506"/>
      <c r="F52" s="506"/>
      <c r="G52" s="506"/>
      <c r="H52" s="507"/>
      <c r="I52" s="459"/>
      <c r="J52" s="460"/>
      <c r="K52" s="461" t="s">
        <v>24</v>
      </c>
      <c r="L52" s="461">
        <f>PEZA!E395</f>
        <v>220.31</v>
      </c>
      <c r="M52" s="462"/>
      <c r="N52" s="463"/>
      <c r="O52" s="463"/>
      <c r="P52" s="464"/>
      <c r="Q52" s="465"/>
      <c r="R52" s="466"/>
      <c r="S52" s="466"/>
      <c r="T52" s="467"/>
      <c r="U52" s="484"/>
    </row>
    <row r="53" spans="1:21" s="436" customFormat="1" ht="20.100000000000001" customHeight="1" x14ac:dyDescent="0.2">
      <c r="A53" s="360"/>
      <c r="B53" s="360"/>
      <c r="C53" s="517"/>
      <c r="D53" s="487" t="s">
        <v>127</v>
      </c>
      <c r="E53" s="457"/>
      <c r="F53" s="457"/>
      <c r="G53" s="457"/>
      <c r="H53" s="458"/>
      <c r="I53" s="471"/>
      <c r="J53" s="472"/>
      <c r="K53" s="461" t="s">
        <v>24</v>
      </c>
      <c r="L53" s="461">
        <f>PEZA!E461</f>
        <v>82.25</v>
      </c>
      <c r="M53" s="462"/>
      <c r="N53" s="463"/>
      <c r="O53" s="463"/>
      <c r="P53" s="464"/>
      <c r="Q53" s="465"/>
      <c r="R53" s="466"/>
      <c r="S53" s="466"/>
      <c r="T53" s="467"/>
      <c r="U53" s="484"/>
    </row>
    <row r="54" spans="1:21" s="436" customFormat="1" ht="20.100000000000001" customHeight="1" x14ac:dyDescent="0.2">
      <c r="A54" s="360"/>
      <c r="B54" s="360"/>
      <c r="C54" s="517"/>
      <c r="D54" s="487" t="s">
        <v>362</v>
      </c>
      <c r="E54" s="457"/>
      <c r="F54" s="457"/>
      <c r="G54" s="457"/>
      <c r="H54" s="519"/>
      <c r="I54" s="471"/>
      <c r="J54" s="472"/>
      <c r="K54" s="461" t="s">
        <v>145</v>
      </c>
      <c r="L54" s="461">
        <v>1</v>
      </c>
      <c r="M54" s="462"/>
      <c r="N54" s="463"/>
      <c r="O54" s="463"/>
      <c r="P54" s="464"/>
      <c r="Q54" s="465"/>
      <c r="R54" s="466"/>
      <c r="S54" s="466"/>
      <c r="T54" s="467"/>
      <c r="U54" s="484"/>
    </row>
    <row r="55" spans="1:21" s="436" customFormat="1" ht="20.100000000000001" customHeight="1" x14ac:dyDescent="0.2">
      <c r="A55" s="360"/>
      <c r="B55" s="360"/>
      <c r="C55" s="517"/>
      <c r="D55" s="487"/>
      <c r="E55" s="457"/>
      <c r="F55" s="457"/>
      <c r="G55" s="457"/>
      <c r="H55" s="519" t="s">
        <v>22</v>
      </c>
      <c r="I55" s="471"/>
      <c r="J55" s="472"/>
      <c r="K55" s="461"/>
      <c r="L55" s="461"/>
      <c r="M55" s="490"/>
      <c r="N55" s="491"/>
      <c r="O55" s="491"/>
      <c r="P55" s="492"/>
      <c r="Q55" s="481"/>
      <c r="R55" s="482"/>
      <c r="S55" s="482"/>
      <c r="T55" s="483"/>
      <c r="U55" s="484"/>
    </row>
    <row r="56" spans="1:21" ht="20.100000000000001" customHeight="1" x14ac:dyDescent="0.2">
      <c r="C56" s="520" t="s">
        <v>358</v>
      </c>
      <c r="D56" s="521" t="s">
        <v>363</v>
      </c>
      <c r="F56" s="522"/>
      <c r="G56" s="457"/>
      <c r="H56" s="458"/>
      <c r="I56" s="459"/>
      <c r="J56" s="460"/>
      <c r="K56" s="461"/>
      <c r="L56" s="461"/>
      <c r="M56" s="462"/>
      <c r="N56" s="463"/>
      <c r="O56" s="463"/>
      <c r="P56" s="464"/>
      <c r="Q56" s="465"/>
      <c r="R56" s="466"/>
      <c r="S56" s="466"/>
      <c r="T56" s="467"/>
      <c r="U56" s="468"/>
    </row>
    <row r="57" spans="1:21" ht="20.100000000000001" customHeight="1" x14ac:dyDescent="0.2">
      <c r="C57" s="504"/>
      <c r="D57" s="523" t="s">
        <v>27</v>
      </c>
      <c r="E57" s="506"/>
      <c r="F57" s="506"/>
      <c r="G57" s="506"/>
      <c r="H57" s="507"/>
      <c r="I57" s="459"/>
      <c r="J57" s="460"/>
      <c r="K57" s="461" t="s">
        <v>145</v>
      </c>
      <c r="L57" s="461">
        <v>1</v>
      </c>
      <c r="M57" s="462"/>
      <c r="N57" s="463"/>
      <c r="O57" s="463"/>
      <c r="P57" s="464"/>
      <c r="Q57" s="465"/>
      <c r="R57" s="466"/>
      <c r="S57" s="466"/>
      <c r="T57" s="467"/>
      <c r="U57" s="468"/>
    </row>
    <row r="58" spans="1:21" ht="20.100000000000001" customHeight="1" x14ac:dyDescent="0.2">
      <c r="C58" s="524"/>
      <c r="D58" s="525"/>
      <c r="E58" s="526"/>
      <c r="F58" s="526"/>
      <c r="G58" s="526"/>
      <c r="H58" s="477" t="s">
        <v>22</v>
      </c>
      <c r="I58" s="527"/>
      <c r="J58" s="509"/>
      <c r="K58" s="510"/>
      <c r="L58" s="510"/>
      <c r="M58" s="528"/>
      <c r="N58" s="529"/>
      <c r="O58" s="529"/>
      <c r="P58" s="530"/>
      <c r="Q58" s="481"/>
      <c r="R58" s="482"/>
      <c r="S58" s="482"/>
      <c r="T58" s="483"/>
      <c r="U58" s="484"/>
    </row>
    <row r="59" spans="1:21" ht="20.100000000000001" customHeight="1" x14ac:dyDescent="0.2">
      <c r="C59" s="524"/>
      <c r="D59" s="525"/>
      <c r="E59" s="526"/>
      <c r="F59" s="526"/>
      <c r="G59" s="526"/>
      <c r="H59" s="531"/>
      <c r="I59" s="508"/>
      <c r="J59" s="509"/>
      <c r="K59" s="510"/>
      <c r="L59" s="510"/>
      <c r="M59" s="532"/>
      <c r="N59" s="533"/>
      <c r="O59" s="533"/>
      <c r="P59" s="534"/>
      <c r="Q59" s="535"/>
      <c r="R59" s="468"/>
      <c r="S59" s="468"/>
      <c r="T59" s="536"/>
      <c r="U59" s="468"/>
    </row>
    <row r="60" spans="1:21" ht="20.100000000000001" customHeight="1" x14ac:dyDescent="0.2">
      <c r="A60" s="537"/>
      <c r="B60" s="537"/>
      <c r="C60" s="538"/>
      <c r="D60" s="539" t="s">
        <v>28</v>
      </c>
      <c r="E60" s="540"/>
      <c r="F60" s="540"/>
      <c r="G60" s="540"/>
      <c r="H60" s="541"/>
      <c r="I60" s="542">
        <f>SUM(I22:I57)</f>
        <v>0</v>
      </c>
      <c r="J60" s="543"/>
      <c r="K60" s="544"/>
      <c r="L60" s="545"/>
      <c r="M60" s="546"/>
      <c r="N60" s="547"/>
      <c r="O60" s="547"/>
      <c r="P60" s="548"/>
      <c r="Q60" s="549"/>
      <c r="R60" s="550"/>
      <c r="S60" s="550"/>
      <c r="T60" s="551"/>
      <c r="U60" s="552"/>
    </row>
    <row r="61" spans="1:21" ht="20.100000000000001" customHeight="1" x14ac:dyDescent="0.2">
      <c r="A61" s="537"/>
      <c r="B61" s="537"/>
      <c r="C61" s="679"/>
      <c r="D61" s="554"/>
      <c r="E61" s="554"/>
      <c r="F61" s="554"/>
      <c r="G61" s="554"/>
      <c r="H61" s="554"/>
      <c r="I61" s="555"/>
      <c r="J61" s="555"/>
      <c r="K61" s="484"/>
      <c r="L61" s="556"/>
      <c r="M61" s="484"/>
      <c r="N61" s="484"/>
      <c r="O61" s="484"/>
      <c r="P61" s="484"/>
      <c r="Q61" s="557"/>
      <c r="R61" s="557"/>
      <c r="S61" s="557"/>
      <c r="T61" s="557"/>
      <c r="U61" s="557"/>
    </row>
    <row r="62" spans="1:21" ht="20.100000000000001" customHeight="1" x14ac:dyDescent="0.2">
      <c r="A62" s="537"/>
      <c r="B62" s="537"/>
      <c r="C62" s="679"/>
      <c r="D62" s="554"/>
      <c r="E62" s="554"/>
      <c r="F62" s="554"/>
      <c r="G62" s="554"/>
      <c r="H62" s="554"/>
      <c r="I62" s="555"/>
      <c r="J62" s="555"/>
      <c r="K62" s="484"/>
      <c r="L62" s="556"/>
      <c r="M62" s="484"/>
      <c r="N62" s="484"/>
      <c r="O62" s="484"/>
      <c r="P62" s="484"/>
      <c r="Q62" s="557"/>
      <c r="R62" s="557"/>
      <c r="S62" s="557"/>
      <c r="T62" s="557"/>
      <c r="U62" s="557"/>
    </row>
    <row r="63" spans="1:21" ht="20.100000000000001" customHeight="1" x14ac:dyDescent="0.2">
      <c r="A63" s="537"/>
      <c r="B63" s="537"/>
      <c r="C63" s="679"/>
      <c r="D63" s="554"/>
      <c r="E63" s="554"/>
      <c r="F63" s="554"/>
      <c r="G63" s="554"/>
      <c r="H63" s="554"/>
      <c r="I63" s="555"/>
      <c r="J63" s="555"/>
      <c r="K63" s="484"/>
      <c r="L63" s="556"/>
      <c r="M63" s="484"/>
      <c r="N63" s="484"/>
      <c r="O63" s="484"/>
      <c r="P63" s="484"/>
      <c r="Q63" s="557"/>
      <c r="R63" s="557"/>
      <c r="S63" s="557"/>
      <c r="T63" s="557"/>
      <c r="U63" s="557"/>
    </row>
    <row r="64" spans="1:21" ht="20.100000000000001" customHeight="1" x14ac:dyDescent="0.2">
      <c r="A64" s="537"/>
      <c r="B64" s="537"/>
      <c r="C64" s="553"/>
      <c r="D64" s="554"/>
      <c r="E64" s="554"/>
      <c r="F64" s="554"/>
      <c r="G64" s="554"/>
      <c r="H64" s="554"/>
      <c r="I64" s="555"/>
      <c r="J64" s="555"/>
      <c r="K64" s="484"/>
      <c r="L64" s="556"/>
      <c r="M64" s="484"/>
      <c r="N64" s="484"/>
      <c r="O64" s="484"/>
      <c r="P64" s="484"/>
      <c r="Q64" s="557"/>
      <c r="R64" s="557"/>
      <c r="S64" s="557"/>
      <c r="T64" s="558"/>
      <c r="U64" s="557"/>
    </row>
    <row r="65" spans="1:21" s="436" customFormat="1" ht="20.100000000000001" customHeight="1" x14ac:dyDescent="0.2">
      <c r="A65" s="372"/>
      <c r="B65" s="372"/>
      <c r="C65" s="559" t="s">
        <v>29</v>
      </c>
      <c r="D65" s="560"/>
      <c r="E65" s="560"/>
      <c r="F65" s="560"/>
      <c r="G65" s="560"/>
      <c r="H65" s="560"/>
      <c r="I65" s="560"/>
      <c r="J65" s="561"/>
      <c r="K65" s="559" t="s">
        <v>30</v>
      </c>
      <c r="L65" s="560"/>
      <c r="M65" s="560"/>
      <c r="N65" s="560"/>
      <c r="O65" s="560"/>
      <c r="P65" s="561"/>
      <c r="Q65" s="559" t="s">
        <v>31</v>
      </c>
      <c r="R65" s="560"/>
      <c r="S65" s="560"/>
      <c r="T65" s="561"/>
      <c r="U65" s="404"/>
    </row>
    <row r="66" spans="1:21" s="436" customFormat="1" ht="20.100000000000001" customHeight="1" x14ac:dyDescent="0.2">
      <c r="A66" s="372"/>
      <c r="B66" s="372"/>
      <c r="C66" s="562" t="s">
        <v>32</v>
      </c>
      <c r="D66" s="563"/>
      <c r="E66" s="563"/>
      <c r="F66" s="563"/>
      <c r="G66" s="564"/>
      <c r="H66" s="564"/>
      <c r="I66" s="564"/>
      <c r="J66" s="564"/>
      <c r="K66" s="565"/>
      <c r="L66" s="566"/>
      <c r="M66" s="567"/>
      <c r="N66" s="568"/>
      <c r="O66" s="568"/>
      <c r="P66" s="569"/>
      <c r="Q66" s="570"/>
      <c r="R66" s="571"/>
      <c r="S66" s="571"/>
      <c r="T66" s="572"/>
      <c r="U66" s="404"/>
    </row>
    <row r="67" spans="1:21" s="436" customFormat="1" ht="20.100000000000001" customHeight="1" x14ac:dyDescent="0.2">
      <c r="A67" s="372"/>
      <c r="B67" s="372"/>
      <c r="C67" s="573"/>
      <c r="D67" s="574"/>
      <c r="E67" s="574"/>
      <c r="F67" s="574"/>
      <c r="G67" s="574"/>
      <c r="H67" s="574"/>
      <c r="I67" s="574"/>
      <c r="J67" s="575"/>
      <c r="K67" s="576"/>
      <c r="L67" s="577"/>
      <c r="M67" s="578"/>
      <c r="N67" s="564"/>
      <c r="O67" s="564"/>
      <c r="P67" s="579"/>
      <c r="Q67" s="573"/>
      <c r="R67" s="574"/>
      <c r="S67" s="574"/>
      <c r="T67" s="575"/>
      <c r="U67" s="404"/>
    </row>
    <row r="68" spans="1:21" s="436" customFormat="1" ht="20.100000000000001" customHeight="1" x14ac:dyDescent="0.2">
      <c r="A68" s="366"/>
      <c r="B68" s="366"/>
      <c r="C68" s="580" t="s">
        <v>33</v>
      </c>
      <c r="D68" s="581" t="s">
        <v>34</v>
      </c>
      <c r="E68" s="564"/>
      <c r="F68" s="564"/>
      <c r="G68" s="564"/>
      <c r="H68" s="564"/>
      <c r="I68" s="564"/>
      <c r="J68" s="564"/>
      <c r="K68" s="582"/>
      <c r="L68" s="583"/>
      <c r="M68" s="578"/>
      <c r="N68" s="564"/>
      <c r="O68" s="564"/>
      <c r="P68" s="579"/>
      <c r="Q68" s="584">
        <f>Q60</f>
        <v>0</v>
      </c>
      <c r="R68" s="585"/>
      <c r="S68" s="585"/>
      <c r="T68" s="586"/>
      <c r="U68" s="587"/>
    </row>
    <row r="69" spans="1:21" s="436" customFormat="1" ht="20.100000000000001" customHeight="1" x14ac:dyDescent="0.2">
      <c r="A69" s="588"/>
      <c r="B69" s="588"/>
      <c r="C69" s="578"/>
      <c r="D69" s="564" t="s">
        <v>35</v>
      </c>
      <c r="E69" s="564"/>
      <c r="F69" s="564"/>
      <c r="G69" s="564"/>
      <c r="H69" s="564"/>
      <c r="I69" s="564"/>
      <c r="J69" s="564"/>
      <c r="K69" s="582"/>
      <c r="L69" s="583"/>
      <c r="M69" s="578"/>
      <c r="N69" s="564"/>
      <c r="O69" s="564"/>
      <c r="P69" s="579"/>
      <c r="Q69" s="573"/>
      <c r="R69" s="574"/>
      <c r="S69" s="574"/>
      <c r="T69" s="575"/>
      <c r="U69" s="404"/>
    </row>
    <row r="70" spans="1:21" s="436" customFormat="1" ht="20.100000000000001" customHeight="1" x14ac:dyDescent="0.2">
      <c r="A70" s="373"/>
      <c r="B70" s="373"/>
      <c r="C70" s="578"/>
      <c r="D70" s="564" t="s">
        <v>36</v>
      </c>
      <c r="E70" s="564"/>
      <c r="F70" s="564"/>
      <c r="G70" s="564"/>
      <c r="H70" s="564"/>
      <c r="I70" s="564"/>
      <c r="J70" s="564"/>
      <c r="K70" s="582"/>
      <c r="L70" s="583"/>
      <c r="M70" s="578"/>
      <c r="N70" s="564"/>
      <c r="O70" s="564"/>
      <c r="P70" s="579"/>
      <c r="Q70" s="573"/>
      <c r="R70" s="574"/>
      <c r="S70" s="574"/>
      <c r="T70" s="575"/>
      <c r="U70" s="404"/>
    </row>
    <row r="71" spans="1:21" s="436" customFormat="1" ht="20.100000000000001" customHeight="1" x14ac:dyDescent="0.2">
      <c r="A71" s="372"/>
      <c r="B71" s="372"/>
      <c r="C71" s="578"/>
      <c r="D71" s="564"/>
      <c r="E71" s="564" t="s">
        <v>37</v>
      </c>
      <c r="F71" s="564"/>
      <c r="G71" s="564"/>
      <c r="H71" s="564"/>
      <c r="I71" s="564"/>
      <c r="J71" s="564"/>
      <c r="K71" s="582"/>
      <c r="L71" s="583"/>
      <c r="M71" s="578"/>
      <c r="N71" s="564"/>
      <c r="O71" s="564"/>
      <c r="P71" s="579"/>
      <c r="Q71" s="573"/>
      <c r="R71" s="574"/>
      <c r="S71" s="574"/>
      <c r="T71" s="575"/>
      <c r="U71" s="404"/>
    </row>
    <row r="72" spans="1:21" s="436" customFormat="1" ht="20.100000000000001" customHeight="1" x14ac:dyDescent="0.2">
      <c r="A72" s="589"/>
      <c r="B72" s="589"/>
      <c r="C72" s="578"/>
      <c r="D72" s="564"/>
      <c r="E72" s="564" t="s">
        <v>38</v>
      </c>
      <c r="F72" s="564"/>
      <c r="G72" s="564"/>
      <c r="H72" s="564"/>
      <c r="I72" s="564"/>
      <c r="J72" s="564"/>
      <c r="K72" s="582"/>
      <c r="L72" s="583"/>
      <c r="M72" s="578"/>
      <c r="N72" s="564"/>
      <c r="O72" s="564"/>
      <c r="P72" s="579"/>
      <c r="Q72" s="573"/>
      <c r="R72" s="574"/>
      <c r="S72" s="574"/>
      <c r="T72" s="575"/>
      <c r="U72" s="404"/>
    </row>
    <row r="73" spans="1:21" s="436" customFormat="1" ht="20.100000000000001" customHeight="1" x14ac:dyDescent="0.2">
      <c r="A73" s="372"/>
      <c r="B73" s="372"/>
      <c r="C73" s="578"/>
      <c r="D73" s="564" t="s">
        <v>39</v>
      </c>
      <c r="E73" s="564"/>
      <c r="F73" s="564"/>
      <c r="G73" s="564"/>
      <c r="H73" s="564"/>
      <c r="I73" s="564"/>
      <c r="J73" s="564"/>
      <c r="K73" s="582"/>
      <c r="L73" s="583"/>
      <c r="M73" s="578"/>
      <c r="N73" s="564"/>
      <c r="O73" s="564"/>
      <c r="P73" s="579"/>
      <c r="Q73" s="573"/>
      <c r="R73" s="574"/>
      <c r="S73" s="574"/>
      <c r="T73" s="575"/>
      <c r="U73" s="404"/>
    </row>
    <row r="74" spans="1:21" s="436" customFormat="1" ht="20.100000000000001" customHeight="1" x14ac:dyDescent="0.2">
      <c r="A74" s="590"/>
      <c r="B74" s="372"/>
      <c r="C74" s="591"/>
      <c r="D74" s="592" t="s">
        <v>40</v>
      </c>
      <c r="E74" s="592"/>
      <c r="F74" s="592"/>
      <c r="G74" s="592"/>
      <c r="H74" s="592"/>
      <c r="I74" s="592"/>
      <c r="J74" s="592"/>
      <c r="K74" s="593"/>
      <c r="L74" s="594"/>
      <c r="M74" s="591"/>
      <c r="N74" s="592"/>
      <c r="O74" s="592"/>
      <c r="P74" s="595"/>
      <c r="Q74" s="596"/>
      <c r="R74" s="597"/>
      <c r="S74" s="597"/>
      <c r="T74" s="598"/>
      <c r="U74" s="404"/>
    </row>
    <row r="75" spans="1:21" s="436" customFormat="1" ht="20.100000000000001" customHeight="1" x14ac:dyDescent="0.2">
      <c r="A75" s="373"/>
      <c r="B75" s="373"/>
      <c r="C75" s="580" t="s">
        <v>41</v>
      </c>
      <c r="D75" s="581" t="s">
        <v>42</v>
      </c>
      <c r="E75" s="564"/>
      <c r="F75" s="564"/>
      <c r="G75" s="564"/>
      <c r="H75" s="564"/>
      <c r="I75" s="564"/>
      <c r="J75" s="564"/>
      <c r="K75" s="599"/>
      <c r="L75" s="600"/>
      <c r="M75" s="578"/>
      <c r="N75" s="564"/>
      <c r="O75" s="564"/>
      <c r="P75" s="579"/>
      <c r="Q75" s="570"/>
      <c r="R75" s="571"/>
      <c r="S75" s="571"/>
      <c r="T75" s="572"/>
      <c r="U75" s="404"/>
    </row>
    <row r="76" spans="1:21" s="436" customFormat="1" ht="20.100000000000001" customHeight="1" x14ac:dyDescent="0.2">
      <c r="A76" s="393"/>
      <c r="B76" s="393"/>
      <c r="C76" s="578"/>
      <c r="D76" s="564" t="s">
        <v>350</v>
      </c>
      <c r="E76" s="564"/>
      <c r="F76" s="564"/>
      <c r="G76" s="564"/>
      <c r="H76" s="564"/>
      <c r="I76" s="564"/>
      <c r="J76" s="564"/>
      <c r="K76" s="582"/>
      <c r="L76" s="583"/>
      <c r="M76" s="578"/>
      <c r="N76" s="564"/>
      <c r="O76" s="564"/>
      <c r="P76" s="579"/>
      <c r="Q76" s="584"/>
      <c r="R76" s="585"/>
      <c r="S76" s="585"/>
      <c r="T76" s="586"/>
      <c r="U76" s="587"/>
    </row>
    <row r="77" spans="1:21" s="436" customFormat="1" ht="20.100000000000001" customHeight="1" x14ac:dyDescent="0.2">
      <c r="A77" s="554"/>
      <c r="B77" s="554"/>
      <c r="C77" s="578"/>
      <c r="D77" s="564" t="s">
        <v>351</v>
      </c>
      <c r="E77" s="564"/>
      <c r="F77" s="564"/>
      <c r="G77" s="564"/>
      <c r="H77" s="564"/>
      <c r="I77" s="564"/>
      <c r="J77" s="564"/>
      <c r="K77" s="601"/>
      <c r="L77" s="602"/>
      <c r="M77" s="578"/>
      <c r="N77" s="564"/>
      <c r="O77" s="564"/>
      <c r="P77" s="579"/>
      <c r="Q77" s="584"/>
      <c r="R77" s="585"/>
      <c r="S77" s="585"/>
      <c r="T77" s="586"/>
      <c r="U77" s="587"/>
    </row>
    <row r="78" spans="1:21" s="436" customFormat="1" ht="20.100000000000001" customHeight="1" x14ac:dyDescent="0.2">
      <c r="A78" s="366"/>
      <c r="B78" s="366"/>
      <c r="C78" s="578"/>
      <c r="D78" s="564" t="s">
        <v>43</v>
      </c>
      <c r="E78" s="564"/>
      <c r="F78" s="564"/>
      <c r="G78" s="564"/>
      <c r="H78" s="564"/>
      <c r="I78" s="564"/>
      <c r="J78" s="366"/>
      <c r="K78" s="582"/>
      <c r="L78" s="583"/>
      <c r="M78" s="603"/>
      <c r="N78" s="366"/>
      <c r="O78" s="366"/>
      <c r="P78" s="604"/>
      <c r="Q78" s="573"/>
      <c r="R78" s="574"/>
      <c r="S78" s="574"/>
      <c r="T78" s="575"/>
      <c r="U78" s="404"/>
    </row>
    <row r="79" spans="1:21" s="436" customFormat="1" ht="20.100000000000001" customHeight="1" x14ac:dyDescent="0.2">
      <c r="A79" s="605"/>
      <c r="B79" s="605"/>
      <c r="C79" s="578"/>
      <c r="D79" s="564" t="s">
        <v>44</v>
      </c>
      <c r="E79" s="564"/>
      <c r="F79" s="564"/>
      <c r="G79" s="564"/>
      <c r="H79" s="564"/>
      <c r="I79" s="564"/>
      <c r="J79" s="606"/>
      <c r="K79" s="607"/>
      <c r="L79" s="608"/>
      <c r="M79" s="609"/>
      <c r="N79" s="606"/>
      <c r="O79" s="606"/>
      <c r="P79" s="610"/>
      <c r="Q79" s="611"/>
      <c r="R79" s="612"/>
      <c r="S79" s="612"/>
      <c r="T79" s="613"/>
      <c r="U79" s="587"/>
    </row>
    <row r="80" spans="1:21" s="436" customFormat="1" ht="20.100000000000001" customHeight="1" x14ac:dyDescent="0.2">
      <c r="A80" s="605"/>
      <c r="B80" s="605"/>
      <c r="C80" s="614"/>
      <c r="D80" s="615"/>
      <c r="E80" s="615"/>
      <c r="F80" s="616" t="s">
        <v>45</v>
      </c>
      <c r="G80" s="616"/>
      <c r="H80" s="616"/>
      <c r="I80" s="616"/>
      <c r="J80" s="617"/>
      <c r="K80" s="618"/>
      <c r="L80" s="619"/>
      <c r="M80" s="617"/>
      <c r="N80" s="620"/>
      <c r="O80" s="617"/>
      <c r="P80" s="621"/>
      <c r="Q80" s="622"/>
      <c r="R80" s="623"/>
      <c r="S80" s="623"/>
      <c r="T80" s="624"/>
      <c r="U80" s="625"/>
    </row>
    <row r="81" spans="1:21" ht="20.100000000000001" customHeight="1" x14ac:dyDescent="0.2">
      <c r="A81" s="605"/>
      <c r="B81" s="605"/>
      <c r="C81" s="580" t="s">
        <v>46</v>
      </c>
      <c r="D81" s="581" t="s">
        <v>47</v>
      </c>
      <c r="E81" s="564"/>
      <c r="F81" s="564"/>
      <c r="G81" s="564"/>
      <c r="H81" s="564"/>
      <c r="I81" s="564"/>
      <c r="J81" s="617"/>
      <c r="K81" s="582"/>
      <c r="L81" s="583"/>
      <c r="M81" s="578"/>
      <c r="N81" s="564"/>
      <c r="O81" s="564"/>
      <c r="P81" s="579"/>
      <c r="Q81" s="573"/>
      <c r="R81" s="574"/>
      <c r="S81" s="574"/>
      <c r="T81" s="575"/>
      <c r="U81" s="404"/>
    </row>
    <row r="82" spans="1:21" ht="20.100000000000001" customHeight="1" x14ac:dyDescent="0.2">
      <c r="A82" s="605"/>
      <c r="B82" s="605"/>
      <c r="C82" s="578"/>
      <c r="D82" s="564" t="s">
        <v>48</v>
      </c>
      <c r="E82" s="564"/>
      <c r="F82" s="564"/>
      <c r="G82" s="564"/>
      <c r="H82" s="564"/>
      <c r="I82" s="564"/>
      <c r="J82" s="617"/>
      <c r="K82" s="582"/>
      <c r="L82" s="583"/>
      <c r="M82" s="578"/>
      <c r="N82" s="564"/>
      <c r="O82" s="564"/>
      <c r="P82" s="579"/>
      <c r="Q82" s="573"/>
      <c r="R82" s="574"/>
      <c r="S82" s="574"/>
      <c r="T82" s="575"/>
      <c r="U82" s="404"/>
    </row>
    <row r="83" spans="1:21" ht="20.100000000000001" customHeight="1" x14ac:dyDescent="0.2">
      <c r="A83" s="605"/>
      <c r="B83" s="605"/>
      <c r="C83" s="578"/>
      <c r="D83" s="564"/>
      <c r="E83" s="564" t="s">
        <v>49</v>
      </c>
      <c r="F83" s="564"/>
      <c r="G83" s="564"/>
      <c r="H83" s="564"/>
      <c r="I83" s="564"/>
      <c r="J83" s="617"/>
      <c r="K83" s="601"/>
      <c r="L83" s="602"/>
      <c r="M83" s="578"/>
      <c r="N83" s="564"/>
      <c r="O83" s="564"/>
      <c r="P83" s="579"/>
      <c r="Q83" s="584"/>
      <c r="R83" s="585"/>
      <c r="S83" s="585"/>
      <c r="T83" s="586"/>
      <c r="U83" s="587"/>
    </row>
    <row r="84" spans="1:21" ht="20.100000000000001" customHeight="1" x14ac:dyDescent="0.2">
      <c r="A84" s="605"/>
      <c r="B84" s="605"/>
      <c r="C84" s="578"/>
      <c r="D84" s="564" t="s">
        <v>50</v>
      </c>
      <c r="E84" s="564"/>
      <c r="F84" s="564"/>
      <c r="G84" s="564"/>
      <c r="H84" s="564"/>
      <c r="I84" s="564"/>
      <c r="J84" s="617"/>
      <c r="K84" s="582"/>
      <c r="L84" s="583"/>
      <c r="M84" s="578"/>
      <c r="N84" s="564"/>
      <c r="O84" s="564"/>
      <c r="P84" s="579"/>
      <c r="Q84" s="573"/>
      <c r="R84" s="574"/>
      <c r="S84" s="574"/>
      <c r="T84" s="575"/>
      <c r="U84" s="404"/>
    </row>
    <row r="85" spans="1:21" ht="20.100000000000001" customHeight="1" x14ac:dyDescent="0.2">
      <c r="A85" s="605"/>
      <c r="B85" s="605"/>
      <c r="C85" s="578"/>
      <c r="D85" s="564" t="s">
        <v>51</v>
      </c>
      <c r="E85" s="564"/>
      <c r="F85" s="564"/>
      <c r="G85" s="564"/>
      <c r="H85" s="564"/>
      <c r="I85" s="564"/>
      <c r="J85" s="617"/>
      <c r="K85" s="582"/>
      <c r="L85" s="583"/>
      <c r="M85" s="578"/>
      <c r="N85" s="564"/>
      <c r="O85" s="564"/>
      <c r="P85" s="579"/>
      <c r="Q85" s="573"/>
      <c r="R85" s="574"/>
      <c r="S85" s="574"/>
      <c r="T85" s="575"/>
      <c r="U85" s="404"/>
    </row>
    <row r="86" spans="1:21" ht="20.100000000000001" customHeight="1" x14ac:dyDescent="0.2">
      <c r="A86" s="605"/>
      <c r="B86" s="605"/>
      <c r="C86" s="614"/>
      <c r="D86" s="615"/>
      <c r="E86" s="615"/>
      <c r="F86" s="616" t="s">
        <v>52</v>
      </c>
      <c r="G86" s="616"/>
      <c r="H86" s="616"/>
      <c r="I86" s="616"/>
      <c r="J86" s="617"/>
      <c r="K86" s="618"/>
      <c r="L86" s="619"/>
      <c r="M86" s="617"/>
      <c r="N86" s="617"/>
      <c r="O86" s="617"/>
      <c r="P86" s="621"/>
      <c r="Q86" s="626"/>
      <c r="R86" s="627"/>
      <c r="S86" s="627"/>
      <c r="T86" s="628"/>
      <c r="U86" s="629"/>
    </row>
    <row r="87" spans="1:21" ht="20.100000000000001" customHeight="1" x14ac:dyDescent="0.2">
      <c r="A87" s="630"/>
      <c r="B87" s="630"/>
      <c r="C87" s="614"/>
      <c r="D87" s="615"/>
      <c r="E87" s="615"/>
      <c r="F87" s="616" t="s">
        <v>387</v>
      </c>
      <c r="G87" s="616"/>
      <c r="H87" s="616"/>
      <c r="I87" s="616"/>
      <c r="J87" s="617"/>
      <c r="K87" s="631"/>
      <c r="L87" s="631"/>
      <c r="M87" s="617"/>
      <c r="N87" s="617"/>
      <c r="O87" s="617"/>
      <c r="P87" s="621"/>
      <c r="Q87" s="632"/>
      <c r="R87" s="633"/>
      <c r="S87" s="633"/>
      <c r="T87" s="634"/>
      <c r="U87" s="625"/>
    </row>
    <row r="88" spans="1:21" ht="20.100000000000001" customHeight="1" x14ac:dyDescent="0.2">
      <c r="C88" s="376"/>
      <c r="D88" s="564"/>
      <c r="E88" s="372"/>
      <c r="F88" s="372"/>
      <c r="G88" s="366"/>
      <c r="H88" s="372"/>
      <c r="I88" s="366"/>
      <c r="J88" s="366"/>
      <c r="K88" s="366"/>
      <c r="L88" s="366"/>
      <c r="M88" s="366"/>
      <c r="N88" s="366"/>
      <c r="O88" s="366"/>
      <c r="P88" s="366"/>
      <c r="Q88" s="366"/>
      <c r="R88" s="366"/>
      <c r="S88" s="366"/>
      <c r="T88" s="366"/>
      <c r="U88" s="366"/>
    </row>
    <row r="89" spans="1:21" ht="20.100000000000001" customHeight="1" x14ac:dyDescent="0.2">
      <c r="C89" s="376"/>
      <c r="D89" s="564"/>
      <c r="E89" s="372"/>
      <c r="F89" s="372"/>
      <c r="G89" s="366"/>
      <c r="H89" s="372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</row>
    <row r="90" spans="1:21" s="641" customFormat="1" ht="20.100000000000001" customHeight="1" x14ac:dyDescent="0.2">
      <c r="A90" s="497"/>
      <c r="B90" s="497"/>
      <c r="C90" s="635"/>
      <c r="D90" s="636"/>
      <c r="E90" s="636"/>
      <c r="F90" s="637"/>
      <c r="G90" s="636"/>
      <c r="H90" s="636"/>
      <c r="I90" s="636"/>
      <c r="J90" s="638"/>
      <c r="K90" s="638"/>
      <c r="L90" s="638"/>
      <c r="M90" s="636"/>
      <c r="N90" s="639"/>
      <c r="O90" s="636"/>
      <c r="P90" s="639"/>
      <c r="Q90" s="636"/>
      <c r="R90" s="640"/>
      <c r="S90" s="639"/>
      <c r="T90" s="639"/>
      <c r="U90" s="639"/>
    </row>
    <row r="91" spans="1:21" ht="20.100000000000001" customHeight="1" x14ac:dyDescent="0.2">
      <c r="C91" s="642" t="s">
        <v>386</v>
      </c>
      <c r="D91" s="643"/>
      <c r="E91" s="644"/>
      <c r="F91" s="644"/>
      <c r="G91" s="643"/>
      <c r="H91" s="363"/>
      <c r="I91" s="645"/>
      <c r="J91" s="645"/>
      <c r="K91" s="644"/>
      <c r="L91" s="646"/>
      <c r="M91" s="645"/>
      <c r="N91" s="647"/>
      <c r="O91" s="647"/>
      <c r="P91" s="647"/>
      <c r="Q91" s="647"/>
      <c r="R91" s="647"/>
      <c r="S91" s="647"/>
      <c r="T91" s="647"/>
      <c r="U91" s="647"/>
    </row>
    <row r="92" spans="1:21" ht="20.100000000000001" customHeight="1" x14ac:dyDescent="0.2">
      <c r="C92" s="642"/>
      <c r="D92" s="643"/>
      <c r="E92" s="644"/>
      <c r="F92" s="644"/>
      <c r="G92" s="643"/>
      <c r="H92" s="363"/>
      <c r="I92" s="645"/>
      <c r="J92" s="645"/>
      <c r="K92" s="644"/>
      <c r="L92" s="646"/>
      <c r="M92" s="645"/>
      <c r="N92" s="647"/>
      <c r="O92" s="647"/>
      <c r="P92" s="647"/>
      <c r="Q92" s="647"/>
      <c r="R92" s="647"/>
      <c r="S92" s="647"/>
      <c r="T92" s="647"/>
      <c r="U92" s="647"/>
    </row>
    <row r="93" spans="1:21" ht="20.100000000000001" customHeight="1" x14ac:dyDescent="0.2">
      <c r="C93" s="642"/>
      <c r="D93" s="643"/>
      <c r="E93" s="644"/>
      <c r="F93" s="644"/>
      <c r="G93" s="643"/>
      <c r="H93" s="363"/>
      <c r="I93" s="645"/>
      <c r="J93" s="645"/>
      <c r="K93" s="644"/>
      <c r="L93" s="646"/>
      <c r="M93" s="645"/>
      <c r="N93" s="647"/>
      <c r="O93" s="647"/>
      <c r="P93" s="647"/>
      <c r="Q93" s="647"/>
      <c r="R93" s="647"/>
      <c r="S93" s="647"/>
      <c r="T93" s="647"/>
      <c r="U93" s="647"/>
    </row>
    <row r="94" spans="1:21" ht="20.100000000000001" customHeight="1" x14ac:dyDescent="0.2">
      <c r="C94" s="648"/>
      <c r="D94" s="649"/>
      <c r="E94" s="650"/>
      <c r="F94" s="650"/>
      <c r="G94" s="649"/>
      <c r="H94" s="651"/>
      <c r="I94" s="652"/>
      <c r="J94" s="652"/>
      <c r="K94" s="635"/>
      <c r="L94" s="653"/>
      <c r="M94" s="654"/>
      <c r="N94" s="655"/>
      <c r="O94" s="639"/>
      <c r="P94" s="639"/>
      <c r="Q94" s="639"/>
      <c r="R94" s="639"/>
      <c r="S94" s="639"/>
      <c r="T94" s="639"/>
      <c r="U94" s="639"/>
    </row>
    <row r="95" spans="1:21" s="641" customFormat="1" ht="20.100000000000001" customHeight="1" x14ac:dyDescent="0.2">
      <c r="A95" s="497"/>
      <c r="B95" s="497"/>
      <c r="C95" s="656" t="s">
        <v>388</v>
      </c>
      <c r="D95" s="657"/>
      <c r="E95" s="635"/>
      <c r="F95" s="658"/>
      <c r="G95" s="657"/>
      <c r="I95" s="659"/>
      <c r="J95" s="659"/>
      <c r="K95" s="638"/>
      <c r="L95" s="660" t="s">
        <v>389</v>
      </c>
      <c r="M95" s="660"/>
      <c r="N95" s="660"/>
      <c r="O95" s="639"/>
      <c r="P95" s="639"/>
      <c r="Q95" s="639"/>
      <c r="R95" s="639"/>
      <c r="S95" s="661"/>
      <c r="T95" s="639"/>
      <c r="U95" s="639"/>
    </row>
    <row r="96" spans="1:21" ht="20.100000000000001" customHeight="1" x14ac:dyDescent="0.2">
      <c r="C96" s="662"/>
      <c r="D96" s="643"/>
      <c r="E96" s="663"/>
      <c r="F96" s="664"/>
      <c r="G96" s="643"/>
      <c r="H96" s="363"/>
      <c r="I96" s="665"/>
      <c r="J96" s="636"/>
      <c r="K96" s="666"/>
      <c r="L96" s="636"/>
      <c r="M96" s="666"/>
      <c r="N96" s="639"/>
      <c r="O96" s="636"/>
      <c r="P96" s="639"/>
      <c r="Q96" s="667"/>
      <c r="R96" s="636"/>
      <c r="S96" s="639"/>
      <c r="T96" s="639"/>
      <c r="U96" s="639"/>
    </row>
    <row r="97" spans="1:21" ht="20.100000000000001" customHeight="1" x14ac:dyDescent="0.2">
      <c r="C97" s="644"/>
      <c r="D97" s="644"/>
      <c r="E97" s="644"/>
      <c r="F97" s="642"/>
      <c r="G97" s="668"/>
      <c r="H97" s="669"/>
      <c r="I97" s="665"/>
      <c r="J97" s="645"/>
      <c r="K97" s="670"/>
      <c r="L97" s="645"/>
      <c r="M97" s="645"/>
      <c r="N97" s="639"/>
      <c r="O97" s="639"/>
      <c r="P97" s="639"/>
      <c r="Q97" s="639"/>
      <c r="R97" s="639"/>
      <c r="S97" s="639"/>
      <c r="T97" s="639"/>
      <c r="U97" s="639"/>
    </row>
    <row r="98" spans="1:21" ht="20.100000000000001" customHeight="1" x14ac:dyDescent="0.2">
      <c r="C98" s="671"/>
      <c r="D98" s="671"/>
      <c r="E98" s="671"/>
      <c r="F98" s="671"/>
      <c r="G98" s="639"/>
      <c r="H98" s="639"/>
      <c r="I98" s="639"/>
      <c r="J98" s="639"/>
      <c r="K98" s="639"/>
      <c r="L98" s="639"/>
      <c r="M98" s="639"/>
      <c r="N98" s="672"/>
      <c r="O98" s="672"/>
      <c r="P98" s="672"/>
      <c r="Q98" s="672"/>
      <c r="R98" s="672"/>
      <c r="S98" s="672"/>
      <c r="T98" s="672"/>
      <c r="U98" s="673"/>
    </row>
    <row r="99" spans="1:21" x14ac:dyDescent="0.2">
      <c r="C99" s="364"/>
      <c r="D99" s="373"/>
      <c r="E99" s="373"/>
      <c r="F99" s="373"/>
      <c r="G99" s="364"/>
      <c r="H99" s="364"/>
      <c r="I99" s="364"/>
      <c r="J99" s="364"/>
      <c r="K99" s="364"/>
      <c r="L99" s="364"/>
      <c r="M99" s="364"/>
      <c r="N99" s="364"/>
      <c r="O99" s="364"/>
      <c r="P99" s="364"/>
      <c r="Q99" s="364"/>
      <c r="R99" s="364"/>
      <c r="S99" s="364"/>
      <c r="T99" s="364"/>
      <c r="U99" s="364"/>
    </row>
    <row r="100" spans="1:21" x14ac:dyDescent="0.2">
      <c r="D100" s="674"/>
      <c r="E100" s="674"/>
      <c r="F100" s="674"/>
    </row>
    <row r="101" spans="1:21" x14ac:dyDescent="0.2">
      <c r="D101" s="674"/>
      <c r="E101" s="674"/>
      <c r="F101" s="674"/>
    </row>
    <row r="102" spans="1:21" x14ac:dyDescent="0.2"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</row>
    <row r="103" spans="1:21" x14ac:dyDescent="0.2">
      <c r="C103" s="675"/>
      <c r="D103" s="675"/>
      <c r="E103" s="675"/>
      <c r="F103" s="675"/>
      <c r="G103" s="675"/>
      <c r="H103" s="675"/>
      <c r="I103" s="675"/>
      <c r="J103" s="675"/>
      <c r="K103" s="675"/>
      <c r="L103" s="675"/>
      <c r="M103" s="675"/>
      <c r="N103" s="675"/>
      <c r="O103" s="675"/>
      <c r="P103" s="675"/>
      <c r="Q103" s="675"/>
      <c r="R103" s="675"/>
      <c r="S103" s="675"/>
      <c r="T103" s="675"/>
      <c r="U103" s="675"/>
    </row>
    <row r="104" spans="1:21" s="436" customFormat="1" x14ac:dyDescent="0.2">
      <c r="A104" s="360"/>
      <c r="B104" s="360"/>
      <c r="C104" s="675"/>
      <c r="D104" s="675"/>
      <c r="E104" s="675"/>
      <c r="F104" s="675"/>
      <c r="G104" s="675"/>
      <c r="H104" s="675"/>
      <c r="I104" s="675"/>
      <c r="J104" s="675"/>
      <c r="K104" s="675"/>
      <c r="L104" s="675"/>
      <c r="M104" s="675"/>
      <c r="N104" s="675"/>
      <c r="O104" s="675"/>
      <c r="P104" s="675"/>
      <c r="Q104" s="675"/>
      <c r="R104" s="675"/>
      <c r="S104" s="675"/>
      <c r="T104" s="675"/>
      <c r="U104" s="675"/>
    </row>
    <row r="105" spans="1:21" s="436" customFormat="1" x14ac:dyDescent="0.2">
      <c r="A105" s="360"/>
      <c r="B105" s="360"/>
      <c r="C105" s="675"/>
      <c r="D105" s="675"/>
      <c r="E105" s="675"/>
      <c r="F105" s="675"/>
      <c r="G105" s="675"/>
      <c r="H105" s="675"/>
      <c r="I105" s="675"/>
      <c r="J105" s="675"/>
      <c r="K105" s="675"/>
      <c r="L105" s="675"/>
      <c r="M105" s="675"/>
      <c r="N105" s="675"/>
      <c r="O105" s="675"/>
      <c r="P105" s="675"/>
      <c r="Q105" s="675"/>
      <c r="R105" s="675"/>
      <c r="S105" s="675"/>
      <c r="T105" s="675"/>
      <c r="U105" s="675"/>
    </row>
    <row r="106" spans="1:21" s="436" customFormat="1" x14ac:dyDescent="0.2">
      <c r="A106" s="360"/>
      <c r="B106" s="360"/>
      <c r="C106" s="675"/>
      <c r="D106" s="675"/>
      <c r="E106" s="675"/>
      <c r="F106" s="675"/>
      <c r="G106" s="675"/>
      <c r="H106" s="675"/>
      <c r="I106" s="675"/>
      <c r="J106" s="675"/>
      <c r="K106" s="675"/>
      <c r="L106" s="675"/>
      <c r="M106" s="675"/>
      <c r="N106" s="675"/>
      <c r="O106" s="675"/>
      <c r="P106" s="675"/>
      <c r="Q106" s="675"/>
      <c r="R106" s="675"/>
      <c r="S106" s="675"/>
      <c r="T106" s="675"/>
      <c r="U106" s="675"/>
    </row>
    <row r="107" spans="1:21" s="436" customFormat="1" x14ac:dyDescent="0.2">
      <c r="A107" s="360"/>
      <c r="B107" s="360"/>
      <c r="C107" s="675"/>
      <c r="D107" s="675"/>
      <c r="E107" s="675"/>
      <c r="F107" s="675"/>
      <c r="G107" s="675"/>
      <c r="H107" s="675"/>
      <c r="I107" s="675"/>
      <c r="J107" s="675"/>
      <c r="K107" s="675"/>
      <c r="L107" s="675"/>
      <c r="M107" s="675"/>
      <c r="N107" s="675"/>
      <c r="O107" s="675"/>
      <c r="P107" s="675"/>
      <c r="Q107" s="675"/>
      <c r="R107" s="675"/>
      <c r="S107" s="675"/>
      <c r="T107" s="675"/>
      <c r="U107" s="675"/>
    </row>
    <row r="108" spans="1:21" s="436" customFormat="1" x14ac:dyDescent="0.2">
      <c r="A108" s="360"/>
      <c r="B108" s="360"/>
      <c r="C108" s="675"/>
      <c r="D108" s="675"/>
      <c r="E108" s="675"/>
      <c r="F108" s="675"/>
      <c r="G108" s="675"/>
      <c r="H108" s="675"/>
      <c r="I108" s="675"/>
      <c r="J108" s="675"/>
      <c r="K108" s="675"/>
      <c r="L108" s="675"/>
      <c r="M108" s="675"/>
      <c r="N108" s="675"/>
      <c r="O108" s="675"/>
      <c r="P108" s="675"/>
      <c r="Q108" s="675"/>
      <c r="R108" s="675"/>
      <c r="S108" s="675"/>
      <c r="T108" s="675"/>
      <c r="U108" s="675"/>
    </row>
    <row r="109" spans="1:21" s="436" customFormat="1" x14ac:dyDescent="0.2">
      <c r="A109" s="360"/>
      <c r="B109" s="360"/>
      <c r="C109" s="675"/>
      <c r="D109" s="675"/>
      <c r="E109" s="675"/>
      <c r="F109" s="675"/>
      <c r="G109" s="675"/>
      <c r="H109" s="675"/>
      <c r="I109" s="675"/>
      <c r="J109" s="675"/>
      <c r="K109" s="675"/>
      <c r="L109" s="675"/>
      <c r="M109" s="675"/>
      <c r="N109" s="675"/>
      <c r="O109" s="675"/>
      <c r="P109" s="675"/>
      <c r="Q109" s="675"/>
      <c r="R109" s="675"/>
      <c r="S109" s="675"/>
      <c r="T109" s="675"/>
      <c r="U109" s="675"/>
    </row>
    <row r="110" spans="1:21" s="436" customFormat="1" x14ac:dyDescent="0.2">
      <c r="A110" s="360"/>
      <c r="B110" s="360"/>
      <c r="C110" s="675"/>
      <c r="D110" s="675"/>
      <c r="E110" s="675"/>
      <c r="F110" s="675"/>
      <c r="G110" s="675"/>
      <c r="H110" s="675"/>
      <c r="I110" s="675"/>
      <c r="J110" s="675"/>
      <c r="K110" s="675"/>
      <c r="L110" s="675"/>
      <c r="M110" s="675"/>
      <c r="N110" s="675"/>
      <c r="O110" s="675"/>
      <c r="P110" s="675"/>
      <c r="Q110" s="675"/>
      <c r="R110" s="675"/>
      <c r="S110" s="675"/>
      <c r="T110" s="675"/>
      <c r="U110" s="675"/>
    </row>
    <row r="111" spans="1:21" s="436" customFormat="1" x14ac:dyDescent="0.2">
      <c r="A111" s="360"/>
      <c r="B111" s="360"/>
      <c r="C111" s="675"/>
      <c r="D111" s="675"/>
      <c r="E111" s="675"/>
      <c r="F111" s="675"/>
      <c r="G111" s="675"/>
      <c r="H111" s="675"/>
      <c r="I111" s="675"/>
      <c r="J111" s="675"/>
      <c r="K111" s="675"/>
      <c r="L111" s="675"/>
      <c r="M111" s="675"/>
      <c r="N111" s="675"/>
      <c r="O111" s="675"/>
      <c r="P111" s="675"/>
      <c r="Q111" s="675"/>
      <c r="R111" s="675"/>
      <c r="S111" s="675"/>
      <c r="T111" s="675"/>
      <c r="U111" s="675"/>
    </row>
    <row r="112" spans="1:21" s="436" customFormat="1" x14ac:dyDescent="0.2">
      <c r="A112" s="360"/>
      <c r="B112" s="360"/>
      <c r="C112" s="675"/>
      <c r="D112" s="675"/>
      <c r="E112" s="675"/>
      <c r="F112" s="675"/>
      <c r="G112" s="675"/>
      <c r="H112" s="675"/>
      <c r="I112" s="675"/>
      <c r="J112" s="675"/>
      <c r="K112" s="675"/>
      <c r="L112" s="675"/>
      <c r="M112" s="675"/>
      <c r="N112" s="675"/>
      <c r="O112" s="675"/>
      <c r="P112" s="675"/>
      <c r="Q112" s="675"/>
      <c r="R112" s="675"/>
      <c r="S112" s="675"/>
      <c r="T112" s="675"/>
      <c r="U112" s="675"/>
    </row>
    <row r="113" spans="1:21" s="436" customFormat="1" x14ac:dyDescent="0.2">
      <c r="A113" s="360"/>
      <c r="B113" s="360"/>
      <c r="C113" s="675"/>
      <c r="D113" s="675"/>
      <c r="E113" s="675"/>
      <c r="F113" s="675"/>
      <c r="G113" s="675"/>
      <c r="H113" s="675"/>
      <c r="I113" s="675"/>
      <c r="J113" s="675"/>
      <c r="K113" s="675"/>
      <c r="L113" s="675"/>
      <c r="M113" s="675"/>
      <c r="N113" s="675"/>
      <c r="O113" s="675"/>
      <c r="P113" s="675"/>
      <c r="Q113" s="675"/>
      <c r="R113" s="675"/>
      <c r="S113" s="675"/>
      <c r="T113" s="675"/>
      <c r="U113" s="675"/>
    </row>
    <row r="114" spans="1:21" s="436" customFormat="1" x14ac:dyDescent="0.2">
      <c r="A114" s="360"/>
      <c r="B114" s="360"/>
      <c r="C114" s="675"/>
      <c r="D114" s="675"/>
      <c r="E114" s="675"/>
      <c r="F114" s="675"/>
      <c r="G114" s="675"/>
      <c r="H114" s="675"/>
      <c r="I114" s="675"/>
      <c r="J114" s="675"/>
      <c r="K114" s="675"/>
      <c r="L114" s="675"/>
      <c r="M114" s="675"/>
      <c r="N114" s="675"/>
      <c r="O114" s="675"/>
      <c r="P114" s="675"/>
      <c r="Q114" s="675"/>
      <c r="R114" s="675"/>
      <c r="S114" s="675"/>
      <c r="T114" s="675"/>
      <c r="U114" s="675"/>
    </row>
    <row r="115" spans="1:21" s="436" customFormat="1" x14ac:dyDescent="0.2">
      <c r="A115" s="360"/>
      <c r="B115" s="360"/>
      <c r="C115" s="675"/>
      <c r="D115" s="675"/>
      <c r="E115" s="675"/>
      <c r="F115" s="675"/>
      <c r="G115" s="675"/>
      <c r="H115" s="675"/>
      <c r="I115" s="675"/>
      <c r="J115" s="675"/>
      <c r="K115" s="675"/>
      <c r="L115" s="675"/>
      <c r="M115" s="675"/>
      <c r="N115" s="675"/>
      <c r="O115" s="675"/>
      <c r="P115" s="675"/>
      <c r="Q115" s="675"/>
      <c r="R115" s="675"/>
      <c r="S115" s="675"/>
      <c r="T115" s="675"/>
      <c r="U115" s="675"/>
    </row>
    <row r="116" spans="1:21" s="436" customFormat="1" x14ac:dyDescent="0.2">
      <c r="A116" s="360"/>
      <c r="B116" s="360"/>
      <c r="C116" s="675"/>
      <c r="D116" s="675"/>
      <c r="E116" s="675"/>
      <c r="F116" s="675"/>
      <c r="G116" s="675"/>
      <c r="H116" s="675"/>
      <c r="I116" s="675"/>
      <c r="J116" s="675"/>
      <c r="K116" s="675"/>
      <c r="L116" s="675"/>
      <c r="M116" s="675"/>
      <c r="N116" s="675"/>
      <c r="O116" s="675"/>
      <c r="P116" s="675"/>
      <c r="Q116" s="675"/>
      <c r="R116" s="675"/>
      <c r="S116" s="675"/>
      <c r="T116" s="675"/>
      <c r="U116" s="675"/>
    </row>
    <row r="117" spans="1:21" s="436" customFormat="1" x14ac:dyDescent="0.2">
      <c r="A117" s="360"/>
      <c r="B117" s="360"/>
      <c r="C117" s="675"/>
      <c r="D117" s="675"/>
      <c r="E117" s="675"/>
      <c r="F117" s="675"/>
      <c r="G117" s="675"/>
      <c r="H117" s="675"/>
      <c r="I117" s="675"/>
      <c r="J117" s="675"/>
      <c r="K117" s="675"/>
      <c r="L117" s="675"/>
      <c r="M117" s="675"/>
      <c r="N117" s="675"/>
      <c r="O117" s="675"/>
      <c r="P117" s="675"/>
      <c r="Q117" s="675"/>
      <c r="R117" s="675"/>
      <c r="S117" s="675"/>
      <c r="T117" s="675"/>
      <c r="U117" s="675"/>
    </row>
    <row r="118" spans="1:21" s="436" customFormat="1" x14ac:dyDescent="0.2">
      <c r="A118" s="360"/>
      <c r="B118" s="360"/>
      <c r="C118" s="360"/>
      <c r="D118" s="674"/>
      <c r="E118" s="674"/>
      <c r="F118" s="674"/>
      <c r="G118" s="360"/>
      <c r="H118" s="360"/>
      <c r="I118" s="360"/>
      <c r="J118" s="360"/>
      <c r="K118" s="360"/>
      <c r="L118" s="360"/>
      <c r="M118" s="360"/>
      <c r="N118" s="360"/>
      <c r="O118" s="360"/>
      <c r="P118" s="360"/>
      <c r="Q118" s="360"/>
      <c r="R118" s="360"/>
      <c r="S118" s="360"/>
      <c r="T118" s="360"/>
      <c r="U118" s="360"/>
    </row>
    <row r="119" spans="1:21" s="436" customFormat="1" x14ac:dyDescent="0.2">
      <c r="A119" s="360"/>
      <c r="B119" s="360"/>
      <c r="C119" s="360"/>
      <c r="D119" s="674"/>
      <c r="E119" s="674"/>
      <c r="F119" s="674"/>
      <c r="G119" s="360"/>
      <c r="H119" s="360"/>
      <c r="I119" s="360"/>
      <c r="J119" s="360"/>
      <c r="K119" s="360"/>
      <c r="L119" s="360"/>
      <c r="M119" s="360"/>
      <c r="N119" s="360"/>
      <c r="O119" s="360"/>
      <c r="P119" s="360"/>
      <c r="Q119" s="360"/>
      <c r="R119" s="360"/>
      <c r="S119" s="360"/>
      <c r="T119" s="360"/>
      <c r="U119" s="360"/>
    </row>
    <row r="120" spans="1:21" s="360" customFormat="1" x14ac:dyDescent="0.25">
      <c r="D120" s="674"/>
      <c r="E120" s="674"/>
      <c r="F120" s="674"/>
    </row>
    <row r="121" spans="1:21" s="360" customFormat="1" x14ac:dyDescent="0.25">
      <c r="D121" s="674"/>
      <c r="E121" s="674"/>
      <c r="F121" s="674"/>
    </row>
    <row r="122" spans="1:21" s="360" customFormat="1" x14ac:dyDescent="0.25">
      <c r="D122" s="674"/>
      <c r="E122" s="674"/>
      <c r="F122" s="674"/>
    </row>
    <row r="123" spans="1:21" s="360" customFormat="1" x14ac:dyDescent="0.25">
      <c r="D123" s="674"/>
      <c r="E123" s="674"/>
      <c r="F123" s="674"/>
    </row>
    <row r="124" spans="1:21" s="360" customFormat="1" x14ac:dyDescent="0.25">
      <c r="D124" s="674"/>
      <c r="E124" s="674"/>
      <c r="F124" s="674"/>
    </row>
    <row r="125" spans="1:21" s="360" customFormat="1" x14ac:dyDescent="0.25">
      <c r="D125" s="674"/>
      <c r="E125" s="674"/>
      <c r="F125" s="674"/>
    </row>
    <row r="126" spans="1:21" s="360" customFormat="1" x14ac:dyDescent="0.25">
      <c r="D126" s="674"/>
      <c r="E126" s="674"/>
      <c r="F126" s="674"/>
    </row>
    <row r="127" spans="1:21" s="360" customFormat="1" x14ac:dyDescent="0.25">
      <c r="D127" s="674"/>
      <c r="E127" s="674"/>
      <c r="F127" s="674"/>
    </row>
    <row r="128" spans="1:21" s="360" customFormat="1" x14ac:dyDescent="0.25">
      <c r="D128" s="674"/>
      <c r="E128" s="674"/>
      <c r="F128" s="674"/>
    </row>
    <row r="129" spans="4:6" s="360" customFormat="1" x14ac:dyDescent="0.25">
      <c r="D129" s="674"/>
      <c r="E129" s="674"/>
      <c r="F129" s="674"/>
    </row>
    <row r="130" spans="4:6" s="360" customFormat="1" x14ac:dyDescent="0.25">
      <c r="D130" s="674"/>
      <c r="E130" s="674"/>
      <c r="F130" s="674"/>
    </row>
    <row r="131" spans="4:6" s="360" customFormat="1" x14ac:dyDescent="0.25">
      <c r="D131" s="674"/>
      <c r="E131" s="674"/>
      <c r="F131" s="674"/>
    </row>
    <row r="132" spans="4:6" s="360" customFormat="1" x14ac:dyDescent="0.25">
      <c r="D132" s="674"/>
      <c r="E132" s="674"/>
      <c r="F132" s="674"/>
    </row>
    <row r="133" spans="4:6" s="360" customFormat="1" x14ac:dyDescent="0.25">
      <c r="D133" s="674"/>
      <c r="E133" s="674"/>
      <c r="F133" s="674"/>
    </row>
    <row r="134" spans="4:6" s="360" customFormat="1" x14ac:dyDescent="0.25">
      <c r="D134" s="674"/>
      <c r="E134" s="674"/>
      <c r="F134" s="674"/>
    </row>
    <row r="135" spans="4:6" s="360" customFormat="1" x14ac:dyDescent="0.25">
      <c r="D135" s="674"/>
      <c r="E135" s="674"/>
      <c r="F135" s="674"/>
    </row>
    <row r="136" spans="4:6" s="360" customFormat="1" x14ac:dyDescent="0.25">
      <c r="D136" s="674"/>
      <c r="E136" s="674"/>
      <c r="F136" s="674"/>
    </row>
    <row r="137" spans="4:6" s="360" customFormat="1" x14ac:dyDescent="0.25">
      <c r="D137" s="674"/>
      <c r="E137" s="674"/>
      <c r="F137" s="674"/>
    </row>
    <row r="138" spans="4:6" s="360" customFormat="1" x14ac:dyDescent="0.25">
      <c r="D138" s="674"/>
      <c r="E138" s="674"/>
      <c r="F138" s="674"/>
    </row>
    <row r="139" spans="4:6" s="360" customFormat="1" x14ac:dyDescent="0.25">
      <c r="D139" s="674"/>
      <c r="E139" s="674"/>
      <c r="F139" s="674"/>
    </row>
    <row r="140" spans="4:6" s="360" customFormat="1" x14ac:dyDescent="0.25">
      <c r="D140" s="674"/>
      <c r="E140" s="674"/>
      <c r="F140" s="674"/>
    </row>
    <row r="141" spans="4:6" s="360" customFormat="1" x14ac:dyDescent="0.25">
      <c r="D141" s="674"/>
      <c r="E141" s="674"/>
      <c r="F141" s="674"/>
    </row>
    <row r="142" spans="4:6" s="360" customFormat="1" x14ac:dyDescent="0.25">
      <c r="D142" s="674"/>
      <c r="E142" s="674"/>
      <c r="F142" s="674"/>
    </row>
    <row r="143" spans="4:6" s="360" customFormat="1" x14ac:dyDescent="0.25">
      <c r="D143" s="674"/>
      <c r="E143" s="674"/>
      <c r="F143" s="674"/>
    </row>
    <row r="144" spans="4:6" s="360" customFormat="1" x14ac:dyDescent="0.25">
      <c r="D144" s="674"/>
      <c r="E144" s="674"/>
      <c r="F144" s="674"/>
    </row>
    <row r="145" spans="4:6" s="360" customFormat="1" x14ac:dyDescent="0.25">
      <c r="D145" s="674"/>
      <c r="E145" s="674"/>
      <c r="F145" s="674"/>
    </row>
    <row r="146" spans="4:6" s="360" customFormat="1" x14ac:dyDescent="0.25">
      <c r="D146" s="674"/>
      <c r="E146" s="674"/>
      <c r="F146" s="674"/>
    </row>
    <row r="147" spans="4:6" s="360" customFormat="1" x14ac:dyDescent="0.25">
      <c r="D147" s="674"/>
      <c r="E147" s="674"/>
      <c r="F147" s="674"/>
    </row>
    <row r="148" spans="4:6" s="360" customFormat="1" x14ac:dyDescent="0.25">
      <c r="D148" s="674"/>
      <c r="E148" s="674"/>
      <c r="F148" s="674"/>
    </row>
    <row r="149" spans="4:6" s="360" customFormat="1" x14ac:dyDescent="0.25">
      <c r="D149" s="674"/>
      <c r="E149" s="674"/>
      <c r="F149" s="674"/>
    </row>
    <row r="150" spans="4:6" s="360" customFormat="1" x14ac:dyDescent="0.25">
      <c r="D150" s="674"/>
      <c r="E150" s="674"/>
      <c r="F150" s="674"/>
    </row>
    <row r="151" spans="4:6" s="360" customFormat="1" x14ac:dyDescent="0.25">
      <c r="D151" s="674"/>
      <c r="E151" s="674"/>
      <c r="F151" s="674"/>
    </row>
    <row r="152" spans="4:6" s="360" customFormat="1" x14ac:dyDescent="0.25">
      <c r="D152" s="674"/>
      <c r="E152" s="674"/>
      <c r="F152" s="674"/>
    </row>
    <row r="153" spans="4:6" s="360" customFormat="1" x14ac:dyDescent="0.25">
      <c r="D153" s="674"/>
      <c r="E153" s="674"/>
      <c r="F153" s="674"/>
    </row>
    <row r="154" spans="4:6" s="360" customFormat="1" x14ac:dyDescent="0.25">
      <c r="D154" s="674"/>
      <c r="E154" s="674"/>
      <c r="F154" s="674"/>
    </row>
    <row r="155" spans="4:6" s="360" customFormat="1" x14ac:dyDescent="0.25">
      <c r="D155" s="674"/>
      <c r="E155" s="674"/>
      <c r="F155" s="674"/>
    </row>
    <row r="156" spans="4:6" s="360" customFormat="1" x14ac:dyDescent="0.25">
      <c r="D156" s="674"/>
      <c r="E156" s="674"/>
      <c r="F156" s="674"/>
    </row>
    <row r="157" spans="4:6" s="360" customFormat="1" x14ac:dyDescent="0.25">
      <c r="D157" s="674"/>
      <c r="E157" s="674"/>
      <c r="F157" s="674"/>
    </row>
    <row r="158" spans="4:6" s="360" customFormat="1" x14ac:dyDescent="0.25">
      <c r="D158" s="674"/>
      <c r="E158" s="674"/>
      <c r="F158" s="674"/>
    </row>
    <row r="159" spans="4:6" s="360" customFormat="1" x14ac:dyDescent="0.25">
      <c r="D159" s="674"/>
      <c r="E159" s="674"/>
      <c r="F159" s="674"/>
    </row>
    <row r="160" spans="4:6" s="360" customFormat="1" x14ac:dyDescent="0.25">
      <c r="D160" s="674"/>
      <c r="E160" s="674"/>
      <c r="F160" s="674"/>
    </row>
    <row r="161" spans="4:6" s="360" customFormat="1" x14ac:dyDescent="0.25">
      <c r="D161" s="674"/>
      <c r="E161" s="674"/>
      <c r="F161" s="674"/>
    </row>
    <row r="162" spans="4:6" s="360" customFormat="1" x14ac:dyDescent="0.25">
      <c r="D162" s="674"/>
      <c r="E162" s="674"/>
      <c r="F162" s="674"/>
    </row>
    <row r="163" spans="4:6" s="360" customFormat="1" x14ac:dyDescent="0.25">
      <c r="D163" s="674"/>
      <c r="E163" s="674"/>
      <c r="F163" s="674"/>
    </row>
    <row r="164" spans="4:6" s="360" customFormat="1" x14ac:dyDescent="0.25">
      <c r="D164" s="674"/>
      <c r="E164" s="674"/>
      <c r="F164" s="674"/>
    </row>
    <row r="165" spans="4:6" s="360" customFormat="1" x14ac:dyDescent="0.25">
      <c r="D165" s="674"/>
      <c r="E165" s="674"/>
      <c r="F165" s="674"/>
    </row>
    <row r="166" spans="4:6" s="360" customFormat="1" x14ac:dyDescent="0.25">
      <c r="D166" s="674"/>
      <c r="E166" s="674"/>
      <c r="F166" s="674"/>
    </row>
    <row r="167" spans="4:6" s="360" customFormat="1" x14ac:dyDescent="0.25">
      <c r="D167" s="674"/>
      <c r="E167" s="674"/>
      <c r="F167" s="674"/>
    </row>
    <row r="168" spans="4:6" s="360" customFormat="1" x14ac:dyDescent="0.25">
      <c r="D168" s="674"/>
      <c r="E168" s="674"/>
      <c r="F168" s="674"/>
    </row>
    <row r="169" spans="4:6" s="360" customFormat="1" x14ac:dyDescent="0.25">
      <c r="D169" s="674"/>
      <c r="E169" s="674"/>
      <c r="F169" s="674"/>
    </row>
    <row r="170" spans="4:6" s="360" customFormat="1" x14ac:dyDescent="0.25">
      <c r="D170" s="674"/>
      <c r="E170" s="674"/>
      <c r="F170" s="674"/>
    </row>
    <row r="171" spans="4:6" s="360" customFormat="1" x14ac:dyDescent="0.25">
      <c r="D171" s="674"/>
      <c r="E171" s="674"/>
      <c r="F171" s="674"/>
    </row>
    <row r="172" spans="4:6" s="360" customFormat="1" x14ac:dyDescent="0.25">
      <c r="D172" s="674"/>
      <c r="E172" s="674"/>
      <c r="F172" s="674"/>
    </row>
    <row r="173" spans="4:6" s="360" customFormat="1" x14ac:dyDescent="0.25">
      <c r="D173" s="674"/>
      <c r="E173" s="674"/>
      <c r="F173" s="674"/>
    </row>
    <row r="174" spans="4:6" s="360" customFormat="1" x14ac:dyDescent="0.25">
      <c r="D174" s="674"/>
      <c r="E174" s="674"/>
      <c r="F174" s="674"/>
    </row>
    <row r="175" spans="4:6" s="360" customFormat="1" x14ac:dyDescent="0.25">
      <c r="D175" s="674"/>
      <c r="E175" s="674"/>
      <c r="F175" s="674"/>
    </row>
    <row r="176" spans="4:6" s="360" customFormat="1" x14ac:dyDescent="0.25">
      <c r="D176" s="674"/>
      <c r="E176" s="674"/>
      <c r="F176" s="674"/>
    </row>
    <row r="177" spans="4:6" s="360" customFormat="1" x14ac:dyDescent="0.25">
      <c r="D177" s="674"/>
      <c r="E177" s="674"/>
      <c r="F177" s="674"/>
    </row>
    <row r="178" spans="4:6" s="360" customFormat="1" x14ac:dyDescent="0.25">
      <c r="D178" s="674"/>
      <c r="E178" s="674"/>
      <c r="F178" s="674"/>
    </row>
    <row r="179" spans="4:6" s="360" customFormat="1" x14ac:dyDescent="0.25">
      <c r="D179" s="674"/>
      <c r="E179" s="674"/>
      <c r="F179" s="674"/>
    </row>
    <row r="180" spans="4:6" s="360" customFormat="1" x14ac:dyDescent="0.25">
      <c r="D180" s="674"/>
      <c r="E180" s="674"/>
      <c r="F180" s="674"/>
    </row>
    <row r="181" spans="4:6" s="360" customFormat="1" x14ac:dyDescent="0.25">
      <c r="D181" s="674"/>
      <c r="E181" s="674"/>
      <c r="F181" s="674"/>
    </row>
    <row r="182" spans="4:6" s="360" customFormat="1" x14ac:dyDescent="0.25">
      <c r="D182" s="674"/>
      <c r="E182" s="674"/>
      <c r="F182" s="674"/>
    </row>
    <row r="183" spans="4:6" s="360" customFormat="1" x14ac:dyDescent="0.25">
      <c r="D183" s="674"/>
      <c r="E183" s="674"/>
      <c r="F183" s="674"/>
    </row>
    <row r="184" spans="4:6" s="360" customFormat="1" x14ac:dyDescent="0.25">
      <c r="D184" s="674"/>
      <c r="E184" s="674"/>
      <c r="F184" s="674"/>
    </row>
    <row r="185" spans="4:6" s="360" customFormat="1" x14ac:dyDescent="0.25">
      <c r="D185" s="674"/>
      <c r="E185" s="674"/>
      <c r="F185" s="674"/>
    </row>
    <row r="186" spans="4:6" s="360" customFormat="1" x14ac:dyDescent="0.25">
      <c r="D186" s="674"/>
      <c r="E186" s="674"/>
      <c r="F186" s="674"/>
    </row>
    <row r="187" spans="4:6" s="360" customFormat="1" x14ac:dyDescent="0.25">
      <c r="D187" s="674"/>
      <c r="E187" s="674"/>
      <c r="F187" s="674"/>
    </row>
    <row r="188" spans="4:6" s="360" customFormat="1" x14ac:dyDescent="0.25">
      <c r="D188" s="674"/>
      <c r="E188" s="674"/>
      <c r="F188" s="674"/>
    </row>
    <row r="189" spans="4:6" s="360" customFormat="1" x14ac:dyDescent="0.25">
      <c r="D189" s="674"/>
      <c r="E189" s="674"/>
      <c r="F189" s="674"/>
    </row>
    <row r="190" spans="4:6" s="360" customFormat="1" x14ac:dyDescent="0.25">
      <c r="D190" s="674"/>
      <c r="E190" s="674"/>
      <c r="F190" s="674"/>
    </row>
    <row r="191" spans="4:6" s="360" customFormat="1" x14ac:dyDescent="0.25">
      <c r="D191" s="674"/>
      <c r="E191" s="674"/>
      <c r="F191" s="674"/>
    </row>
    <row r="192" spans="4:6" s="360" customFormat="1" x14ac:dyDescent="0.25">
      <c r="D192" s="674"/>
      <c r="E192" s="674"/>
      <c r="F192" s="674"/>
    </row>
    <row r="193" spans="4:6" s="360" customFormat="1" x14ac:dyDescent="0.25">
      <c r="D193" s="674"/>
      <c r="E193" s="674"/>
      <c r="F193" s="674"/>
    </row>
    <row r="194" spans="4:6" s="360" customFormat="1" x14ac:dyDescent="0.25">
      <c r="D194" s="674"/>
      <c r="E194" s="674"/>
      <c r="F194" s="674"/>
    </row>
    <row r="195" spans="4:6" s="360" customFormat="1" x14ac:dyDescent="0.25">
      <c r="D195" s="674"/>
      <c r="E195" s="674"/>
      <c r="F195" s="674"/>
    </row>
    <row r="196" spans="4:6" s="360" customFormat="1" x14ac:dyDescent="0.25">
      <c r="D196" s="674"/>
      <c r="E196" s="674"/>
      <c r="F196" s="674"/>
    </row>
    <row r="197" spans="4:6" s="360" customFormat="1" x14ac:dyDescent="0.25">
      <c r="D197" s="674"/>
      <c r="E197" s="674"/>
      <c r="F197" s="674"/>
    </row>
    <row r="198" spans="4:6" s="360" customFormat="1" x14ac:dyDescent="0.25">
      <c r="D198" s="674"/>
      <c r="E198" s="674"/>
      <c r="F198" s="674"/>
    </row>
    <row r="199" spans="4:6" s="360" customFormat="1" x14ac:dyDescent="0.25">
      <c r="D199" s="674"/>
      <c r="E199" s="674"/>
      <c r="F199" s="674"/>
    </row>
    <row r="200" spans="4:6" s="360" customFormat="1" x14ac:dyDescent="0.25">
      <c r="D200" s="674"/>
      <c r="E200" s="674"/>
      <c r="F200" s="674"/>
    </row>
    <row r="201" spans="4:6" s="360" customFormat="1" x14ac:dyDescent="0.25">
      <c r="D201" s="674"/>
      <c r="E201" s="674"/>
      <c r="F201" s="674"/>
    </row>
    <row r="202" spans="4:6" s="360" customFormat="1" x14ac:dyDescent="0.25">
      <c r="D202" s="674"/>
      <c r="E202" s="674"/>
      <c r="F202" s="674"/>
    </row>
    <row r="203" spans="4:6" s="360" customFormat="1" x14ac:dyDescent="0.25">
      <c r="D203" s="674"/>
      <c r="E203" s="674"/>
      <c r="F203" s="674"/>
    </row>
    <row r="204" spans="4:6" s="360" customFormat="1" x14ac:dyDescent="0.25">
      <c r="D204" s="674"/>
      <c r="E204" s="674"/>
      <c r="F204" s="674"/>
    </row>
    <row r="205" spans="4:6" s="360" customFormat="1" x14ac:dyDescent="0.25">
      <c r="D205" s="674"/>
      <c r="E205" s="674"/>
      <c r="F205" s="674"/>
    </row>
    <row r="206" spans="4:6" s="360" customFormat="1" x14ac:dyDescent="0.25">
      <c r="D206" s="674"/>
      <c r="E206" s="674"/>
      <c r="F206" s="674"/>
    </row>
    <row r="207" spans="4:6" s="360" customFormat="1" x14ac:dyDescent="0.25">
      <c r="D207" s="674"/>
      <c r="E207" s="674"/>
      <c r="F207" s="674"/>
    </row>
    <row r="208" spans="4:6" s="360" customFormat="1" x14ac:dyDescent="0.25">
      <c r="D208" s="674"/>
      <c r="E208" s="674"/>
      <c r="F208" s="674"/>
    </row>
    <row r="209" spans="4:6" s="360" customFormat="1" x14ac:dyDescent="0.25">
      <c r="D209" s="674"/>
      <c r="E209" s="674"/>
      <c r="F209" s="674"/>
    </row>
    <row r="210" spans="4:6" s="360" customFormat="1" x14ac:dyDescent="0.25">
      <c r="D210" s="674"/>
      <c r="E210" s="674"/>
      <c r="F210" s="674"/>
    </row>
    <row r="211" spans="4:6" s="360" customFormat="1" x14ac:dyDescent="0.25">
      <c r="D211" s="674"/>
      <c r="E211" s="674"/>
      <c r="F211" s="674"/>
    </row>
    <row r="212" spans="4:6" s="360" customFormat="1" x14ac:dyDescent="0.25">
      <c r="D212" s="674"/>
      <c r="E212" s="674"/>
      <c r="F212" s="674"/>
    </row>
    <row r="213" spans="4:6" s="360" customFormat="1" x14ac:dyDescent="0.25">
      <c r="D213" s="674"/>
      <c r="E213" s="674"/>
      <c r="F213" s="674"/>
    </row>
    <row r="214" spans="4:6" s="360" customFormat="1" x14ac:dyDescent="0.25">
      <c r="D214" s="674"/>
      <c r="E214" s="674"/>
      <c r="F214" s="674"/>
    </row>
    <row r="215" spans="4:6" s="360" customFormat="1" x14ac:dyDescent="0.25">
      <c r="D215" s="674"/>
      <c r="E215" s="674"/>
      <c r="F215" s="674"/>
    </row>
    <row r="216" spans="4:6" s="360" customFormat="1" x14ac:dyDescent="0.25">
      <c r="D216" s="674"/>
      <c r="E216" s="674"/>
      <c r="F216" s="674"/>
    </row>
    <row r="217" spans="4:6" s="360" customFormat="1" x14ac:dyDescent="0.25">
      <c r="D217" s="674"/>
      <c r="E217" s="674"/>
      <c r="F217" s="674"/>
    </row>
    <row r="218" spans="4:6" s="360" customFormat="1" x14ac:dyDescent="0.25">
      <c r="D218" s="674"/>
      <c r="E218" s="674"/>
      <c r="F218" s="674"/>
    </row>
    <row r="219" spans="4:6" s="360" customFormat="1" x14ac:dyDescent="0.25">
      <c r="D219" s="674"/>
      <c r="E219" s="674"/>
      <c r="F219" s="674"/>
    </row>
    <row r="220" spans="4:6" s="360" customFormat="1" x14ac:dyDescent="0.25">
      <c r="D220" s="674"/>
      <c r="E220" s="674"/>
      <c r="F220" s="674"/>
    </row>
    <row r="221" spans="4:6" s="360" customFormat="1" x14ac:dyDescent="0.25">
      <c r="D221" s="674"/>
      <c r="E221" s="674"/>
      <c r="F221" s="674"/>
    </row>
    <row r="222" spans="4:6" s="360" customFormat="1" x14ac:dyDescent="0.25">
      <c r="D222" s="674"/>
      <c r="E222" s="674"/>
      <c r="F222" s="674"/>
    </row>
    <row r="223" spans="4:6" s="360" customFormat="1" x14ac:dyDescent="0.25">
      <c r="D223" s="674"/>
      <c r="E223" s="674"/>
      <c r="F223" s="674"/>
    </row>
    <row r="224" spans="4:6" s="360" customFormat="1" x14ac:dyDescent="0.25">
      <c r="D224" s="674"/>
      <c r="E224" s="674"/>
      <c r="F224" s="674"/>
    </row>
    <row r="225" spans="4:6" s="360" customFormat="1" x14ac:dyDescent="0.25">
      <c r="D225" s="674"/>
      <c r="E225" s="674"/>
      <c r="F225" s="674"/>
    </row>
    <row r="226" spans="4:6" s="360" customFormat="1" x14ac:dyDescent="0.25">
      <c r="D226" s="674"/>
      <c r="E226" s="674"/>
      <c r="F226" s="674"/>
    </row>
    <row r="227" spans="4:6" s="360" customFormat="1" x14ac:dyDescent="0.25">
      <c r="D227" s="674"/>
      <c r="E227" s="674"/>
      <c r="F227" s="674"/>
    </row>
    <row r="228" spans="4:6" s="360" customFormat="1" x14ac:dyDescent="0.25">
      <c r="D228" s="674"/>
      <c r="E228" s="674"/>
      <c r="F228" s="674"/>
    </row>
    <row r="229" spans="4:6" s="360" customFormat="1" x14ac:dyDescent="0.25">
      <c r="D229" s="674"/>
      <c r="E229" s="674"/>
      <c r="F229" s="674"/>
    </row>
    <row r="230" spans="4:6" s="360" customFormat="1" x14ac:dyDescent="0.25">
      <c r="D230" s="674"/>
      <c r="E230" s="674"/>
      <c r="F230" s="674"/>
    </row>
    <row r="231" spans="4:6" s="360" customFormat="1" x14ac:dyDescent="0.25">
      <c r="D231" s="674"/>
      <c r="E231" s="674"/>
      <c r="F231" s="674"/>
    </row>
    <row r="232" spans="4:6" s="360" customFormat="1" x14ac:dyDescent="0.25">
      <c r="D232" s="674"/>
      <c r="E232" s="674"/>
      <c r="F232" s="674"/>
    </row>
    <row r="233" spans="4:6" s="360" customFormat="1" x14ac:dyDescent="0.25">
      <c r="D233" s="674"/>
      <c r="E233" s="674"/>
      <c r="F233" s="674"/>
    </row>
    <row r="234" spans="4:6" s="360" customFormat="1" x14ac:dyDescent="0.25">
      <c r="D234" s="674"/>
      <c r="E234" s="674"/>
      <c r="F234" s="674"/>
    </row>
    <row r="235" spans="4:6" s="360" customFormat="1" x14ac:dyDescent="0.25">
      <c r="D235" s="674"/>
      <c r="E235" s="674"/>
      <c r="F235" s="674"/>
    </row>
    <row r="236" spans="4:6" s="360" customFormat="1" x14ac:dyDescent="0.25">
      <c r="D236" s="674"/>
      <c r="E236" s="674"/>
      <c r="F236" s="674"/>
    </row>
    <row r="237" spans="4:6" s="360" customFormat="1" x14ac:dyDescent="0.25">
      <c r="D237" s="674"/>
      <c r="E237" s="674"/>
      <c r="F237" s="674"/>
    </row>
    <row r="238" spans="4:6" s="360" customFormat="1" x14ac:dyDescent="0.25">
      <c r="D238" s="674"/>
      <c r="E238" s="674"/>
      <c r="F238" s="674"/>
    </row>
    <row r="239" spans="4:6" s="360" customFormat="1" x14ac:dyDescent="0.25">
      <c r="D239" s="674"/>
      <c r="E239" s="674"/>
      <c r="F239" s="674"/>
    </row>
    <row r="240" spans="4:6" s="360" customFormat="1" x14ac:dyDescent="0.25">
      <c r="D240" s="674"/>
      <c r="E240" s="674"/>
      <c r="F240" s="674"/>
    </row>
    <row r="241" spans="4:6" s="360" customFormat="1" x14ac:dyDescent="0.25">
      <c r="D241" s="674"/>
      <c r="E241" s="674"/>
      <c r="F241" s="674"/>
    </row>
    <row r="242" spans="4:6" s="360" customFormat="1" x14ac:dyDescent="0.25">
      <c r="D242" s="674"/>
      <c r="E242" s="674"/>
      <c r="F242" s="674"/>
    </row>
    <row r="243" spans="4:6" s="360" customFormat="1" x14ac:dyDescent="0.25">
      <c r="D243" s="674"/>
      <c r="E243" s="674"/>
      <c r="F243" s="674"/>
    </row>
    <row r="244" spans="4:6" s="360" customFormat="1" x14ac:dyDescent="0.25">
      <c r="D244" s="674"/>
      <c r="E244" s="674"/>
      <c r="F244" s="674"/>
    </row>
    <row r="245" spans="4:6" s="360" customFormat="1" x14ac:dyDescent="0.25">
      <c r="D245" s="674"/>
      <c r="E245" s="674"/>
      <c r="F245" s="674"/>
    </row>
    <row r="246" spans="4:6" s="360" customFormat="1" x14ac:dyDescent="0.25">
      <c r="D246" s="674"/>
      <c r="E246" s="674"/>
      <c r="F246" s="674"/>
    </row>
    <row r="247" spans="4:6" s="360" customFormat="1" x14ac:dyDescent="0.25">
      <c r="D247" s="674"/>
      <c r="E247" s="674"/>
      <c r="F247" s="674"/>
    </row>
    <row r="248" spans="4:6" s="360" customFormat="1" x14ac:dyDescent="0.25">
      <c r="D248" s="674"/>
      <c r="E248" s="674"/>
      <c r="F248" s="674"/>
    </row>
    <row r="249" spans="4:6" s="360" customFormat="1" x14ac:dyDescent="0.25">
      <c r="D249" s="674"/>
      <c r="E249" s="674"/>
      <c r="F249" s="674"/>
    </row>
    <row r="250" spans="4:6" s="360" customFormat="1" x14ac:dyDescent="0.25">
      <c r="D250" s="674"/>
      <c r="E250" s="674"/>
      <c r="F250" s="674"/>
    </row>
    <row r="251" spans="4:6" s="360" customFormat="1" x14ac:dyDescent="0.25">
      <c r="D251" s="674"/>
      <c r="E251" s="674"/>
      <c r="F251" s="674"/>
    </row>
    <row r="252" spans="4:6" s="360" customFormat="1" x14ac:dyDescent="0.25">
      <c r="D252" s="674"/>
      <c r="E252" s="674"/>
      <c r="F252" s="674"/>
    </row>
    <row r="253" spans="4:6" s="360" customFormat="1" x14ac:dyDescent="0.25">
      <c r="D253" s="674"/>
      <c r="E253" s="674"/>
      <c r="F253" s="674"/>
    </row>
    <row r="254" spans="4:6" s="360" customFormat="1" x14ac:dyDescent="0.25">
      <c r="D254" s="674"/>
      <c r="E254" s="674"/>
      <c r="F254" s="674"/>
    </row>
    <row r="255" spans="4:6" s="360" customFormat="1" x14ac:dyDescent="0.25">
      <c r="D255" s="674"/>
      <c r="E255" s="674"/>
      <c r="F255" s="674"/>
    </row>
    <row r="256" spans="4:6" s="360" customFormat="1" x14ac:dyDescent="0.25">
      <c r="D256" s="674"/>
      <c r="E256" s="674"/>
      <c r="F256" s="674"/>
    </row>
    <row r="257" spans="4:6" s="360" customFormat="1" x14ac:dyDescent="0.25">
      <c r="D257" s="674"/>
      <c r="E257" s="674"/>
      <c r="F257" s="674"/>
    </row>
    <row r="258" spans="4:6" s="360" customFormat="1" x14ac:dyDescent="0.25">
      <c r="D258" s="674"/>
      <c r="E258" s="674"/>
      <c r="F258" s="674"/>
    </row>
    <row r="259" spans="4:6" s="360" customFormat="1" x14ac:dyDescent="0.25">
      <c r="D259" s="674"/>
      <c r="E259" s="674"/>
      <c r="F259" s="674"/>
    </row>
    <row r="260" spans="4:6" s="360" customFormat="1" x14ac:dyDescent="0.25">
      <c r="D260" s="674"/>
      <c r="E260" s="674"/>
      <c r="F260" s="674"/>
    </row>
    <row r="261" spans="4:6" s="360" customFormat="1" x14ac:dyDescent="0.25">
      <c r="D261" s="674"/>
      <c r="E261" s="674"/>
      <c r="F261" s="674"/>
    </row>
    <row r="262" spans="4:6" s="360" customFormat="1" x14ac:dyDescent="0.25">
      <c r="D262" s="674"/>
      <c r="E262" s="674"/>
      <c r="F262" s="674"/>
    </row>
    <row r="263" spans="4:6" s="360" customFormat="1" x14ac:dyDescent="0.25">
      <c r="D263" s="674"/>
      <c r="E263" s="674"/>
      <c r="F263" s="674"/>
    </row>
    <row r="264" spans="4:6" s="360" customFormat="1" x14ac:dyDescent="0.25">
      <c r="D264" s="674"/>
      <c r="E264" s="674"/>
      <c r="F264" s="674"/>
    </row>
    <row r="265" spans="4:6" s="360" customFormat="1" x14ac:dyDescent="0.25">
      <c r="D265" s="674"/>
      <c r="E265" s="674"/>
      <c r="F265" s="674"/>
    </row>
    <row r="266" spans="4:6" s="360" customFormat="1" x14ac:dyDescent="0.25">
      <c r="D266" s="674"/>
      <c r="E266" s="674"/>
      <c r="F266" s="674"/>
    </row>
    <row r="267" spans="4:6" s="360" customFormat="1" x14ac:dyDescent="0.25">
      <c r="D267" s="674"/>
      <c r="E267" s="674"/>
      <c r="F267" s="674"/>
    </row>
    <row r="268" spans="4:6" s="360" customFormat="1" x14ac:dyDescent="0.25">
      <c r="D268" s="674"/>
      <c r="E268" s="674"/>
      <c r="F268" s="674"/>
    </row>
    <row r="269" spans="4:6" s="360" customFormat="1" x14ac:dyDescent="0.25">
      <c r="D269" s="674"/>
      <c r="E269" s="674"/>
      <c r="F269" s="674"/>
    </row>
    <row r="270" spans="4:6" s="360" customFormat="1" x14ac:dyDescent="0.25">
      <c r="D270" s="674"/>
      <c r="E270" s="674"/>
      <c r="F270" s="674"/>
    </row>
    <row r="271" spans="4:6" s="360" customFormat="1" x14ac:dyDescent="0.25">
      <c r="D271" s="674"/>
      <c r="E271" s="674"/>
      <c r="F271" s="674"/>
    </row>
    <row r="272" spans="4:6" s="360" customFormat="1" x14ac:dyDescent="0.25">
      <c r="D272" s="674"/>
      <c r="E272" s="674"/>
      <c r="F272" s="674"/>
    </row>
    <row r="273" spans="4:6" s="360" customFormat="1" x14ac:dyDescent="0.25">
      <c r="D273" s="674"/>
      <c r="E273" s="674"/>
      <c r="F273" s="674"/>
    </row>
    <row r="274" spans="4:6" s="360" customFormat="1" x14ac:dyDescent="0.25">
      <c r="D274" s="674"/>
      <c r="E274" s="674"/>
      <c r="F274" s="674"/>
    </row>
    <row r="275" spans="4:6" s="360" customFormat="1" x14ac:dyDescent="0.25">
      <c r="D275" s="674"/>
      <c r="E275" s="674"/>
      <c r="F275" s="674"/>
    </row>
    <row r="276" spans="4:6" s="360" customFormat="1" x14ac:dyDescent="0.25">
      <c r="D276" s="674"/>
      <c r="E276" s="674"/>
      <c r="F276" s="674"/>
    </row>
    <row r="277" spans="4:6" s="360" customFormat="1" x14ac:dyDescent="0.25">
      <c r="D277" s="674"/>
      <c r="E277" s="674"/>
      <c r="F277" s="674"/>
    </row>
    <row r="278" spans="4:6" s="360" customFormat="1" x14ac:dyDescent="0.25">
      <c r="D278" s="674"/>
      <c r="E278" s="674"/>
      <c r="F278" s="674"/>
    </row>
    <row r="279" spans="4:6" s="360" customFormat="1" x14ac:dyDescent="0.25">
      <c r="D279" s="674"/>
      <c r="E279" s="674"/>
      <c r="F279" s="674"/>
    </row>
    <row r="280" spans="4:6" s="360" customFormat="1" x14ac:dyDescent="0.25">
      <c r="D280" s="674"/>
      <c r="E280" s="674"/>
      <c r="F280" s="674"/>
    </row>
    <row r="281" spans="4:6" s="360" customFormat="1" x14ac:dyDescent="0.25">
      <c r="D281" s="674"/>
      <c r="E281" s="674"/>
      <c r="F281" s="674"/>
    </row>
    <row r="282" spans="4:6" s="360" customFormat="1" x14ac:dyDescent="0.25">
      <c r="D282" s="674"/>
      <c r="E282" s="674"/>
      <c r="F282" s="674"/>
    </row>
    <row r="283" spans="4:6" s="360" customFormat="1" x14ac:dyDescent="0.25">
      <c r="D283" s="674"/>
      <c r="E283" s="674"/>
      <c r="F283" s="674"/>
    </row>
    <row r="284" spans="4:6" s="360" customFormat="1" x14ac:dyDescent="0.25">
      <c r="D284" s="674"/>
      <c r="E284" s="674"/>
      <c r="F284" s="674"/>
    </row>
    <row r="285" spans="4:6" s="360" customFormat="1" x14ac:dyDescent="0.25">
      <c r="D285" s="674"/>
      <c r="E285" s="674"/>
      <c r="F285" s="674"/>
    </row>
    <row r="286" spans="4:6" s="360" customFormat="1" x14ac:dyDescent="0.25">
      <c r="D286" s="674"/>
      <c r="E286" s="674"/>
      <c r="F286" s="674"/>
    </row>
    <row r="287" spans="4:6" s="360" customFormat="1" x14ac:dyDescent="0.25">
      <c r="D287" s="674"/>
      <c r="E287" s="674"/>
      <c r="F287" s="674"/>
    </row>
    <row r="288" spans="4:6" s="360" customFormat="1" x14ac:dyDescent="0.25">
      <c r="D288" s="674"/>
      <c r="E288" s="674"/>
      <c r="F288" s="674"/>
    </row>
    <row r="289" spans="4:6" s="360" customFormat="1" x14ac:dyDescent="0.25">
      <c r="D289" s="674"/>
      <c r="E289" s="674"/>
      <c r="F289" s="674"/>
    </row>
    <row r="290" spans="4:6" s="360" customFormat="1" x14ac:dyDescent="0.25">
      <c r="D290" s="674"/>
      <c r="E290" s="674"/>
      <c r="F290" s="674"/>
    </row>
    <row r="291" spans="4:6" s="360" customFormat="1" x14ac:dyDescent="0.25">
      <c r="D291" s="674"/>
      <c r="E291" s="674"/>
      <c r="F291" s="674"/>
    </row>
    <row r="292" spans="4:6" s="360" customFormat="1" x14ac:dyDescent="0.25">
      <c r="D292" s="674"/>
      <c r="E292" s="674"/>
      <c r="F292" s="674"/>
    </row>
    <row r="293" spans="4:6" s="360" customFormat="1" x14ac:dyDescent="0.25">
      <c r="D293" s="674"/>
      <c r="E293" s="674"/>
      <c r="F293" s="674"/>
    </row>
    <row r="294" spans="4:6" s="360" customFormat="1" x14ac:dyDescent="0.25">
      <c r="D294" s="674"/>
      <c r="E294" s="674"/>
      <c r="F294" s="674"/>
    </row>
    <row r="295" spans="4:6" s="360" customFormat="1" x14ac:dyDescent="0.25">
      <c r="D295" s="674"/>
      <c r="E295" s="674"/>
      <c r="F295" s="674"/>
    </row>
    <row r="296" spans="4:6" s="360" customFormat="1" x14ac:dyDescent="0.25">
      <c r="D296" s="674"/>
      <c r="E296" s="674"/>
      <c r="F296" s="674"/>
    </row>
    <row r="297" spans="4:6" s="360" customFormat="1" x14ac:dyDescent="0.25">
      <c r="D297" s="674"/>
      <c r="E297" s="674"/>
      <c r="F297" s="674"/>
    </row>
    <row r="298" spans="4:6" s="360" customFormat="1" x14ac:dyDescent="0.25">
      <c r="D298" s="674"/>
      <c r="E298" s="674"/>
      <c r="F298" s="674"/>
    </row>
    <row r="299" spans="4:6" s="360" customFormat="1" x14ac:dyDescent="0.25">
      <c r="D299" s="674"/>
      <c r="E299" s="674"/>
      <c r="F299" s="674"/>
    </row>
    <row r="300" spans="4:6" s="360" customFormat="1" x14ac:dyDescent="0.25">
      <c r="D300" s="674"/>
      <c r="E300" s="674"/>
      <c r="F300" s="674"/>
    </row>
    <row r="301" spans="4:6" s="360" customFormat="1" x14ac:dyDescent="0.25">
      <c r="D301" s="674"/>
      <c r="E301" s="674"/>
      <c r="F301" s="674"/>
    </row>
    <row r="302" spans="4:6" s="360" customFormat="1" x14ac:dyDescent="0.25">
      <c r="D302" s="674"/>
      <c r="E302" s="674"/>
      <c r="F302" s="674"/>
    </row>
    <row r="303" spans="4:6" s="360" customFormat="1" x14ac:dyDescent="0.25">
      <c r="D303" s="674"/>
      <c r="E303" s="674"/>
      <c r="F303" s="674"/>
    </row>
    <row r="304" spans="4:6" s="360" customFormat="1" x14ac:dyDescent="0.25">
      <c r="D304" s="674"/>
      <c r="E304" s="674"/>
      <c r="F304" s="674"/>
    </row>
    <row r="305" spans="4:6" s="360" customFormat="1" x14ac:dyDescent="0.25">
      <c r="D305" s="674"/>
      <c r="E305" s="674"/>
      <c r="F305" s="674"/>
    </row>
    <row r="306" spans="4:6" s="360" customFormat="1" x14ac:dyDescent="0.25">
      <c r="D306" s="674"/>
      <c r="E306" s="674"/>
      <c r="F306" s="674"/>
    </row>
    <row r="307" spans="4:6" s="360" customFormat="1" x14ac:dyDescent="0.25">
      <c r="D307" s="674"/>
      <c r="E307" s="674"/>
      <c r="F307" s="674"/>
    </row>
    <row r="308" spans="4:6" s="360" customFormat="1" x14ac:dyDescent="0.25">
      <c r="D308" s="674"/>
      <c r="E308" s="674"/>
      <c r="F308" s="674"/>
    </row>
    <row r="309" spans="4:6" s="360" customFormat="1" x14ac:dyDescent="0.25">
      <c r="D309" s="674"/>
      <c r="E309" s="674"/>
      <c r="F309" s="674"/>
    </row>
    <row r="310" spans="4:6" s="360" customFormat="1" x14ac:dyDescent="0.25">
      <c r="D310" s="674"/>
      <c r="E310" s="674"/>
      <c r="F310" s="674"/>
    </row>
    <row r="311" spans="4:6" s="360" customFormat="1" x14ac:dyDescent="0.25">
      <c r="D311" s="674"/>
      <c r="E311" s="674"/>
      <c r="F311" s="674"/>
    </row>
    <row r="312" spans="4:6" s="360" customFormat="1" x14ac:dyDescent="0.25">
      <c r="D312" s="674"/>
      <c r="E312" s="674"/>
      <c r="F312" s="674"/>
    </row>
    <row r="313" spans="4:6" s="360" customFormat="1" x14ac:dyDescent="0.25">
      <c r="D313" s="674"/>
      <c r="E313" s="674"/>
      <c r="F313" s="674"/>
    </row>
    <row r="314" spans="4:6" s="360" customFormat="1" x14ac:dyDescent="0.25">
      <c r="D314" s="674"/>
      <c r="E314" s="674"/>
      <c r="F314" s="674"/>
    </row>
    <row r="315" spans="4:6" s="360" customFormat="1" x14ac:dyDescent="0.25">
      <c r="D315" s="674"/>
      <c r="E315" s="674"/>
      <c r="F315" s="674"/>
    </row>
    <row r="316" spans="4:6" s="360" customFormat="1" x14ac:dyDescent="0.25">
      <c r="D316" s="674"/>
      <c r="E316" s="674"/>
      <c r="F316" s="674"/>
    </row>
    <row r="317" spans="4:6" s="360" customFormat="1" x14ac:dyDescent="0.25">
      <c r="D317" s="674"/>
      <c r="E317" s="674"/>
      <c r="F317" s="674"/>
    </row>
    <row r="318" spans="4:6" s="360" customFormat="1" x14ac:dyDescent="0.25">
      <c r="D318" s="674"/>
      <c r="E318" s="674"/>
      <c r="F318" s="674"/>
    </row>
    <row r="319" spans="4:6" s="360" customFormat="1" x14ac:dyDescent="0.25">
      <c r="D319" s="674"/>
      <c r="E319" s="674"/>
      <c r="F319" s="674"/>
    </row>
    <row r="320" spans="4:6" s="360" customFormat="1" x14ac:dyDescent="0.25">
      <c r="D320" s="674"/>
      <c r="E320" s="674"/>
      <c r="F320" s="674"/>
    </row>
    <row r="321" spans="4:6" s="360" customFormat="1" x14ac:dyDescent="0.25">
      <c r="D321" s="674"/>
      <c r="E321" s="674"/>
      <c r="F321" s="674"/>
    </row>
    <row r="322" spans="4:6" s="360" customFormat="1" x14ac:dyDescent="0.25">
      <c r="D322" s="674"/>
      <c r="E322" s="674"/>
      <c r="F322" s="674"/>
    </row>
    <row r="323" spans="4:6" s="360" customFormat="1" x14ac:dyDescent="0.25">
      <c r="D323" s="674"/>
      <c r="E323" s="674"/>
      <c r="F323" s="674"/>
    </row>
    <row r="324" spans="4:6" s="360" customFormat="1" x14ac:dyDescent="0.25">
      <c r="D324" s="674"/>
      <c r="E324" s="674"/>
      <c r="F324" s="674"/>
    </row>
    <row r="325" spans="4:6" s="360" customFormat="1" x14ac:dyDescent="0.25">
      <c r="D325" s="674"/>
      <c r="E325" s="674"/>
      <c r="F325" s="674"/>
    </row>
    <row r="326" spans="4:6" s="360" customFormat="1" x14ac:dyDescent="0.25">
      <c r="D326" s="674"/>
      <c r="E326" s="674"/>
      <c r="F326" s="674"/>
    </row>
    <row r="327" spans="4:6" s="360" customFormat="1" x14ac:dyDescent="0.25">
      <c r="D327" s="674"/>
      <c r="E327" s="674"/>
      <c r="F327" s="674"/>
    </row>
    <row r="328" spans="4:6" s="360" customFormat="1" x14ac:dyDescent="0.25">
      <c r="D328" s="674"/>
      <c r="E328" s="674"/>
      <c r="F328" s="674"/>
    </row>
    <row r="329" spans="4:6" s="360" customFormat="1" x14ac:dyDescent="0.25">
      <c r="D329" s="674"/>
      <c r="E329" s="674"/>
      <c r="F329" s="674"/>
    </row>
    <row r="330" spans="4:6" s="360" customFormat="1" x14ac:dyDescent="0.25">
      <c r="D330" s="674"/>
      <c r="E330" s="674"/>
      <c r="F330" s="674"/>
    </row>
    <row r="331" spans="4:6" s="360" customFormat="1" x14ac:dyDescent="0.25">
      <c r="D331" s="674"/>
      <c r="E331" s="674"/>
      <c r="F331" s="674"/>
    </row>
    <row r="332" spans="4:6" s="360" customFormat="1" x14ac:dyDescent="0.25">
      <c r="D332" s="674"/>
      <c r="E332" s="674"/>
      <c r="F332" s="674"/>
    </row>
    <row r="333" spans="4:6" s="360" customFormat="1" x14ac:dyDescent="0.25">
      <c r="D333" s="674"/>
      <c r="E333" s="674"/>
      <c r="F333" s="674"/>
    </row>
    <row r="334" spans="4:6" s="360" customFormat="1" x14ac:dyDescent="0.25">
      <c r="D334" s="674"/>
      <c r="E334" s="674"/>
      <c r="F334" s="674"/>
    </row>
    <row r="335" spans="4:6" s="360" customFormat="1" x14ac:dyDescent="0.25">
      <c r="D335" s="674"/>
      <c r="E335" s="674"/>
      <c r="F335" s="674"/>
    </row>
    <row r="336" spans="4:6" s="360" customFormat="1" x14ac:dyDescent="0.25">
      <c r="D336" s="674"/>
      <c r="E336" s="674"/>
      <c r="F336" s="674"/>
    </row>
    <row r="337" spans="4:6" s="360" customFormat="1" x14ac:dyDescent="0.25">
      <c r="D337" s="674"/>
      <c r="E337" s="674"/>
      <c r="F337" s="674"/>
    </row>
    <row r="338" spans="4:6" s="360" customFormat="1" x14ac:dyDescent="0.25">
      <c r="D338" s="674"/>
      <c r="E338" s="674"/>
      <c r="F338" s="674"/>
    </row>
    <row r="339" spans="4:6" s="360" customFormat="1" x14ac:dyDescent="0.25">
      <c r="D339" s="674"/>
      <c r="E339" s="674"/>
      <c r="F339" s="674"/>
    </row>
    <row r="340" spans="4:6" s="360" customFormat="1" x14ac:dyDescent="0.25">
      <c r="D340" s="674"/>
      <c r="E340" s="674"/>
      <c r="F340" s="674"/>
    </row>
    <row r="341" spans="4:6" s="360" customFormat="1" x14ac:dyDescent="0.25">
      <c r="D341" s="674"/>
      <c r="E341" s="674"/>
      <c r="F341" s="674"/>
    </row>
    <row r="342" spans="4:6" s="360" customFormat="1" x14ac:dyDescent="0.25">
      <c r="D342" s="674"/>
      <c r="E342" s="674"/>
      <c r="F342" s="674"/>
    </row>
    <row r="343" spans="4:6" s="360" customFormat="1" x14ac:dyDescent="0.25">
      <c r="D343" s="674"/>
      <c r="E343" s="674"/>
      <c r="F343" s="674"/>
    </row>
    <row r="344" spans="4:6" s="360" customFormat="1" x14ac:dyDescent="0.25">
      <c r="D344" s="674"/>
      <c r="E344" s="674"/>
      <c r="F344" s="674"/>
    </row>
    <row r="345" spans="4:6" s="360" customFormat="1" x14ac:dyDescent="0.25">
      <c r="D345" s="674"/>
      <c r="E345" s="674"/>
      <c r="F345" s="674"/>
    </row>
    <row r="346" spans="4:6" s="360" customFormat="1" x14ac:dyDescent="0.25">
      <c r="D346" s="674"/>
      <c r="E346" s="674"/>
      <c r="F346" s="674"/>
    </row>
    <row r="347" spans="4:6" s="360" customFormat="1" x14ac:dyDescent="0.25">
      <c r="D347" s="674"/>
      <c r="E347" s="674"/>
      <c r="F347" s="674"/>
    </row>
    <row r="348" spans="4:6" s="360" customFormat="1" x14ac:dyDescent="0.25">
      <c r="D348" s="674"/>
      <c r="E348" s="674"/>
      <c r="F348" s="674"/>
    </row>
    <row r="349" spans="4:6" s="360" customFormat="1" x14ac:dyDescent="0.25">
      <c r="D349" s="674"/>
      <c r="E349" s="674"/>
      <c r="F349" s="674"/>
    </row>
    <row r="350" spans="4:6" s="360" customFormat="1" x14ac:dyDescent="0.25">
      <c r="D350" s="674"/>
      <c r="E350" s="674"/>
      <c r="F350" s="674"/>
    </row>
    <row r="351" spans="4:6" s="360" customFormat="1" x14ac:dyDescent="0.25">
      <c r="D351" s="674"/>
      <c r="E351" s="674"/>
      <c r="F351" s="674"/>
    </row>
    <row r="352" spans="4:6" s="360" customFormat="1" x14ac:dyDescent="0.25">
      <c r="D352" s="674"/>
      <c r="E352" s="674"/>
      <c r="F352" s="674"/>
    </row>
    <row r="353" spans="4:6" s="360" customFormat="1" x14ac:dyDescent="0.25">
      <c r="D353" s="674"/>
      <c r="E353" s="674"/>
      <c r="F353" s="674"/>
    </row>
    <row r="354" spans="4:6" s="360" customFormat="1" x14ac:dyDescent="0.25">
      <c r="D354" s="674"/>
      <c r="E354" s="674"/>
      <c r="F354" s="674"/>
    </row>
    <row r="355" spans="4:6" s="360" customFormat="1" x14ac:dyDescent="0.25">
      <c r="D355" s="674"/>
      <c r="E355" s="674"/>
      <c r="F355" s="674"/>
    </row>
    <row r="356" spans="4:6" s="360" customFormat="1" x14ac:dyDescent="0.25">
      <c r="D356" s="674"/>
      <c r="E356" s="674"/>
      <c r="F356" s="674"/>
    </row>
    <row r="357" spans="4:6" s="360" customFormat="1" x14ac:dyDescent="0.25">
      <c r="D357" s="674"/>
      <c r="E357" s="674"/>
      <c r="F357" s="674"/>
    </row>
    <row r="358" spans="4:6" s="360" customFormat="1" x14ac:dyDescent="0.25">
      <c r="D358" s="674"/>
      <c r="E358" s="674"/>
      <c r="F358" s="674"/>
    </row>
    <row r="359" spans="4:6" s="360" customFormat="1" x14ac:dyDescent="0.25">
      <c r="D359" s="674"/>
      <c r="E359" s="674"/>
      <c r="F359" s="674"/>
    </row>
    <row r="360" spans="4:6" s="360" customFormat="1" x14ac:dyDescent="0.25">
      <c r="D360" s="674"/>
      <c r="E360" s="674"/>
      <c r="F360" s="674"/>
    </row>
    <row r="361" spans="4:6" s="360" customFormat="1" x14ac:dyDescent="0.25">
      <c r="D361" s="674"/>
      <c r="E361" s="674"/>
      <c r="F361" s="674"/>
    </row>
    <row r="362" spans="4:6" s="360" customFormat="1" x14ac:dyDescent="0.25">
      <c r="D362" s="674"/>
      <c r="E362" s="674"/>
      <c r="F362" s="674"/>
    </row>
    <row r="363" spans="4:6" s="360" customFormat="1" x14ac:dyDescent="0.25">
      <c r="D363" s="674"/>
      <c r="E363" s="674"/>
      <c r="F363" s="674"/>
    </row>
    <row r="364" spans="4:6" s="360" customFormat="1" x14ac:dyDescent="0.25">
      <c r="D364" s="674"/>
      <c r="E364" s="674"/>
      <c r="F364" s="674"/>
    </row>
    <row r="365" spans="4:6" s="360" customFormat="1" x14ac:dyDescent="0.25">
      <c r="D365" s="674"/>
      <c r="E365" s="674"/>
      <c r="F365" s="674"/>
    </row>
    <row r="366" spans="4:6" s="360" customFormat="1" x14ac:dyDescent="0.25">
      <c r="D366" s="674"/>
      <c r="E366" s="674"/>
      <c r="F366" s="674"/>
    </row>
    <row r="367" spans="4:6" s="360" customFormat="1" x14ac:dyDescent="0.25">
      <c r="D367" s="674"/>
      <c r="E367" s="674"/>
      <c r="F367" s="674"/>
    </row>
    <row r="368" spans="4:6" s="360" customFormat="1" x14ac:dyDescent="0.25">
      <c r="D368" s="674"/>
      <c r="E368" s="674"/>
      <c r="F368" s="674"/>
    </row>
    <row r="369" spans="4:6" s="360" customFormat="1" x14ac:dyDescent="0.25">
      <c r="D369" s="674"/>
      <c r="E369" s="674"/>
      <c r="F369" s="674"/>
    </row>
    <row r="370" spans="4:6" s="360" customFormat="1" x14ac:dyDescent="0.25">
      <c r="D370" s="674"/>
      <c r="E370" s="674"/>
      <c r="F370" s="674"/>
    </row>
    <row r="371" spans="4:6" s="360" customFormat="1" x14ac:dyDescent="0.25">
      <c r="D371" s="674"/>
      <c r="E371" s="674"/>
      <c r="F371" s="674"/>
    </row>
    <row r="372" spans="4:6" s="360" customFormat="1" x14ac:dyDescent="0.25">
      <c r="D372" s="674"/>
      <c r="E372" s="674"/>
      <c r="F372" s="674"/>
    </row>
    <row r="373" spans="4:6" s="360" customFormat="1" x14ac:dyDescent="0.25">
      <c r="D373" s="674"/>
      <c r="E373" s="674"/>
      <c r="F373" s="674"/>
    </row>
    <row r="374" spans="4:6" s="360" customFormat="1" x14ac:dyDescent="0.25">
      <c r="D374" s="674"/>
      <c r="E374" s="674"/>
      <c r="F374" s="674"/>
    </row>
    <row r="375" spans="4:6" s="360" customFormat="1" x14ac:dyDescent="0.25">
      <c r="D375" s="674"/>
      <c r="E375" s="674"/>
      <c r="F375" s="674"/>
    </row>
    <row r="376" spans="4:6" s="360" customFormat="1" x14ac:dyDescent="0.25">
      <c r="D376" s="674"/>
      <c r="E376" s="674"/>
      <c r="F376" s="674"/>
    </row>
    <row r="377" spans="4:6" s="360" customFormat="1" x14ac:dyDescent="0.25">
      <c r="D377" s="674"/>
      <c r="E377" s="674"/>
      <c r="F377" s="674"/>
    </row>
    <row r="378" spans="4:6" s="360" customFormat="1" x14ac:dyDescent="0.25">
      <c r="D378" s="674"/>
      <c r="E378" s="674"/>
      <c r="F378" s="674"/>
    </row>
    <row r="379" spans="4:6" s="360" customFormat="1" x14ac:dyDescent="0.25">
      <c r="D379" s="674"/>
      <c r="E379" s="674"/>
      <c r="F379" s="674"/>
    </row>
    <row r="380" spans="4:6" s="360" customFormat="1" x14ac:dyDescent="0.25">
      <c r="D380" s="674"/>
      <c r="E380" s="674"/>
      <c r="F380" s="674"/>
    </row>
    <row r="381" spans="4:6" s="360" customFormat="1" x14ac:dyDescent="0.25">
      <c r="D381" s="674"/>
      <c r="E381" s="674"/>
      <c r="F381" s="674"/>
    </row>
    <row r="382" spans="4:6" s="360" customFormat="1" x14ac:dyDescent="0.25">
      <c r="D382" s="674"/>
      <c r="E382" s="674"/>
      <c r="F382" s="674"/>
    </row>
    <row r="383" spans="4:6" s="360" customFormat="1" x14ac:dyDescent="0.25">
      <c r="D383" s="674"/>
      <c r="E383" s="674"/>
      <c r="F383" s="674"/>
    </row>
    <row r="384" spans="4:6" s="360" customFormat="1" x14ac:dyDescent="0.25">
      <c r="D384" s="674"/>
      <c r="E384" s="674"/>
      <c r="F384" s="674"/>
    </row>
    <row r="385" spans="4:6" s="360" customFormat="1" x14ac:dyDescent="0.25">
      <c r="D385" s="674"/>
      <c r="E385" s="674"/>
      <c r="F385" s="674"/>
    </row>
    <row r="386" spans="4:6" s="360" customFormat="1" x14ac:dyDescent="0.25">
      <c r="D386" s="674"/>
      <c r="E386" s="674"/>
      <c r="F386" s="674"/>
    </row>
    <row r="387" spans="4:6" s="360" customFormat="1" x14ac:dyDescent="0.25">
      <c r="D387" s="674"/>
      <c r="E387" s="674"/>
      <c r="F387" s="674"/>
    </row>
    <row r="388" spans="4:6" s="360" customFormat="1" x14ac:dyDescent="0.25">
      <c r="D388" s="674"/>
      <c r="E388" s="674"/>
      <c r="F388" s="674"/>
    </row>
    <row r="389" spans="4:6" s="360" customFormat="1" x14ac:dyDescent="0.25">
      <c r="D389" s="674"/>
      <c r="E389" s="674"/>
      <c r="F389" s="674"/>
    </row>
    <row r="390" spans="4:6" s="360" customFormat="1" x14ac:dyDescent="0.25">
      <c r="D390" s="674"/>
      <c r="E390" s="674"/>
      <c r="F390" s="674"/>
    </row>
    <row r="391" spans="4:6" s="360" customFormat="1" x14ac:dyDescent="0.25">
      <c r="D391" s="674"/>
      <c r="E391" s="674"/>
      <c r="F391" s="674"/>
    </row>
    <row r="392" spans="4:6" s="360" customFormat="1" x14ac:dyDescent="0.25">
      <c r="D392" s="674"/>
      <c r="E392" s="674"/>
      <c r="F392" s="674"/>
    </row>
    <row r="393" spans="4:6" s="360" customFormat="1" x14ac:dyDescent="0.25">
      <c r="D393" s="674"/>
      <c r="E393" s="674"/>
      <c r="F393" s="674"/>
    </row>
    <row r="394" spans="4:6" s="360" customFormat="1" x14ac:dyDescent="0.25">
      <c r="D394" s="674"/>
      <c r="E394" s="674"/>
      <c r="F394" s="674"/>
    </row>
    <row r="395" spans="4:6" s="360" customFormat="1" x14ac:dyDescent="0.25">
      <c r="D395" s="674"/>
      <c r="E395" s="674"/>
      <c r="F395" s="674"/>
    </row>
    <row r="396" spans="4:6" s="360" customFormat="1" x14ac:dyDescent="0.25">
      <c r="D396" s="674"/>
      <c r="E396" s="674"/>
      <c r="F396" s="674"/>
    </row>
    <row r="397" spans="4:6" s="360" customFormat="1" x14ac:dyDescent="0.25">
      <c r="D397" s="674"/>
      <c r="E397" s="674"/>
      <c r="F397" s="674"/>
    </row>
    <row r="398" spans="4:6" s="360" customFormat="1" x14ac:dyDescent="0.25">
      <c r="D398" s="674"/>
      <c r="E398" s="674"/>
      <c r="F398" s="674"/>
    </row>
    <row r="399" spans="4:6" s="360" customFormat="1" x14ac:dyDescent="0.25">
      <c r="D399" s="674"/>
      <c r="E399" s="674"/>
      <c r="F399" s="674"/>
    </row>
    <row r="400" spans="4:6" s="360" customFormat="1" x14ac:dyDescent="0.25">
      <c r="D400" s="674"/>
      <c r="E400" s="674"/>
      <c r="F400" s="674"/>
    </row>
    <row r="401" spans="4:6" s="360" customFormat="1" x14ac:dyDescent="0.25">
      <c r="D401" s="674"/>
      <c r="E401" s="674"/>
      <c r="F401" s="674"/>
    </row>
    <row r="402" spans="4:6" s="360" customFormat="1" x14ac:dyDescent="0.25">
      <c r="D402" s="674"/>
      <c r="E402" s="674"/>
      <c r="F402" s="674"/>
    </row>
    <row r="403" spans="4:6" s="360" customFormat="1" x14ac:dyDescent="0.25">
      <c r="D403" s="674"/>
      <c r="E403" s="674"/>
      <c r="F403" s="674"/>
    </row>
    <row r="404" spans="4:6" s="360" customFormat="1" x14ac:dyDescent="0.25">
      <c r="D404" s="674"/>
      <c r="E404" s="674"/>
      <c r="F404" s="674"/>
    </row>
    <row r="405" spans="4:6" s="360" customFormat="1" x14ac:dyDescent="0.25">
      <c r="D405" s="674"/>
      <c r="E405" s="674"/>
      <c r="F405" s="674"/>
    </row>
    <row r="406" spans="4:6" s="360" customFormat="1" x14ac:dyDescent="0.25">
      <c r="D406" s="674"/>
      <c r="E406" s="674"/>
      <c r="F406" s="674"/>
    </row>
    <row r="407" spans="4:6" s="360" customFormat="1" x14ac:dyDescent="0.25">
      <c r="D407" s="674"/>
      <c r="E407" s="674"/>
      <c r="F407" s="674"/>
    </row>
    <row r="408" spans="4:6" s="360" customFormat="1" x14ac:dyDescent="0.25">
      <c r="D408" s="674"/>
      <c r="E408" s="674"/>
      <c r="F408" s="674"/>
    </row>
    <row r="409" spans="4:6" s="360" customFormat="1" x14ac:dyDescent="0.25">
      <c r="D409" s="674"/>
      <c r="E409" s="674"/>
      <c r="F409" s="674"/>
    </row>
    <row r="410" spans="4:6" s="360" customFormat="1" x14ac:dyDescent="0.25">
      <c r="D410" s="674"/>
      <c r="E410" s="674"/>
      <c r="F410" s="674"/>
    </row>
    <row r="411" spans="4:6" s="360" customFormat="1" x14ac:dyDescent="0.25">
      <c r="D411" s="674"/>
      <c r="E411" s="674"/>
      <c r="F411" s="674"/>
    </row>
    <row r="412" spans="4:6" s="360" customFormat="1" x14ac:dyDescent="0.25">
      <c r="D412" s="674"/>
      <c r="E412" s="674"/>
      <c r="F412" s="674"/>
    </row>
    <row r="413" spans="4:6" s="360" customFormat="1" x14ac:dyDescent="0.25">
      <c r="D413" s="674"/>
      <c r="E413" s="674"/>
      <c r="F413" s="674"/>
    </row>
    <row r="414" spans="4:6" s="360" customFormat="1" x14ac:dyDescent="0.25">
      <c r="D414" s="674"/>
      <c r="E414" s="674"/>
      <c r="F414" s="674"/>
    </row>
    <row r="415" spans="4:6" s="360" customFormat="1" x14ac:dyDescent="0.25">
      <c r="D415" s="674"/>
      <c r="E415" s="674"/>
      <c r="F415" s="674"/>
    </row>
    <row r="416" spans="4:6" s="360" customFormat="1" x14ac:dyDescent="0.25">
      <c r="D416" s="674"/>
      <c r="E416" s="674"/>
      <c r="F416" s="674"/>
    </row>
    <row r="417" spans="4:6" s="360" customFormat="1" x14ac:dyDescent="0.25">
      <c r="D417" s="674"/>
      <c r="E417" s="674"/>
      <c r="F417" s="674"/>
    </row>
    <row r="418" spans="4:6" s="360" customFormat="1" x14ac:dyDescent="0.25">
      <c r="D418" s="674"/>
      <c r="E418" s="674"/>
      <c r="F418" s="674"/>
    </row>
    <row r="419" spans="4:6" s="360" customFormat="1" x14ac:dyDescent="0.25">
      <c r="D419" s="674"/>
      <c r="E419" s="674"/>
      <c r="F419" s="674"/>
    </row>
    <row r="420" spans="4:6" s="360" customFormat="1" x14ac:dyDescent="0.25">
      <c r="D420" s="674"/>
      <c r="E420" s="674"/>
      <c r="F420" s="674"/>
    </row>
    <row r="421" spans="4:6" s="360" customFormat="1" x14ac:dyDescent="0.25">
      <c r="D421" s="674"/>
      <c r="E421" s="674"/>
      <c r="F421" s="674"/>
    </row>
    <row r="422" spans="4:6" s="360" customFormat="1" x14ac:dyDescent="0.25">
      <c r="D422" s="674"/>
      <c r="E422" s="674"/>
      <c r="F422" s="674"/>
    </row>
    <row r="423" spans="4:6" s="360" customFormat="1" x14ac:dyDescent="0.25">
      <c r="D423" s="674"/>
      <c r="E423" s="674"/>
      <c r="F423" s="674"/>
    </row>
    <row r="424" spans="4:6" s="360" customFormat="1" x14ac:dyDescent="0.25">
      <c r="D424" s="674"/>
      <c r="E424" s="674"/>
      <c r="F424" s="674"/>
    </row>
    <row r="425" spans="4:6" s="360" customFormat="1" x14ac:dyDescent="0.25">
      <c r="D425" s="674"/>
      <c r="E425" s="674"/>
      <c r="F425" s="674"/>
    </row>
    <row r="426" spans="4:6" s="360" customFormat="1" x14ac:dyDescent="0.25">
      <c r="D426" s="674"/>
      <c r="E426" s="674"/>
      <c r="F426" s="674"/>
    </row>
    <row r="427" spans="4:6" s="360" customFormat="1" x14ac:dyDescent="0.25">
      <c r="D427" s="674"/>
      <c r="E427" s="674"/>
      <c r="F427" s="674"/>
    </row>
    <row r="428" spans="4:6" s="360" customFormat="1" x14ac:dyDescent="0.25">
      <c r="D428" s="674"/>
      <c r="E428" s="674"/>
      <c r="F428" s="674"/>
    </row>
    <row r="429" spans="4:6" s="360" customFormat="1" x14ac:dyDescent="0.25">
      <c r="D429" s="674"/>
      <c r="E429" s="674"/>
      <c r="F429" s="674"/>
    </row>
    <row r="430" spans="4:6" s="360" customFormat="1" x14ac:dyDescent="0.25">
      <c r="D430" s="674"/>
      <c r="E430" s="674"/>
      <c r="F430" s="674"/>
    </row>
    <row r="431" spans="4:6" s="360" customFormat="1" x14ac:dyDescent="0.25">
      <c r="D431" s="674"/>
      <c r="E431" s="674"/>
      <c r="F431" s="674"/>
    </row>
    <row r="432" spans="4:6" s="360" customFormat="1" x14ac:dyDescent="0.25">
      <c r="D432" s="674"/>
      <c r="E432" s="674"/>
      <c r="F432" s="674"/>
    </row>
    <row r="433" spans="4:6" s="360" customFormat="1" x14ac:dyDescent="0.25">
      <c r="D433" s="674"/>
      <c r="E433" s="674"/>
      <c r="F433" s="674"/>
    </row>
    <row r="434" spans="4:6" s="360" customFormat="1" x14ac:dyDescent="0.25">
      <c r="D434" s="674"/>
      <c r="E434" s="674"/>
      <c r="F434" s="674"/>
    </row>
    <row r="435" spans="4:6" s="360" customFormat="1" x14ac:dyDescent="0.25">
      <c r="D435" s="674"/>
      <c r="E435" s="674"/>
      <c r="F435" s="674"/>
    </row>
    <row r="436" spans="4:6" s="360" customFormat="1" x14ac:dyDescent="0.25">
      <c r="D436" s="674"/>
      <c r="E436" s="674"/>
      <c r="F436" s="674"/>
    </row>
    <row r="437" spans="4:6" s="360" customFormat="1" x14ac:dyDescent="0.25">
      <c r="D437" s="674"/>
      <c r="E437" s="674"/>
      <c r="F437" s="674"/>
    </row>
    <row r="438" spans="4:6" s="360" customFormat="1" x14ac:dyDescent="0.25">
      <c r="D438" s="674"/>
      <c r="E438" s="674"/>
      <c r="F438" s="674"/>
    </row>
    <row r="439" spans="4:6" s="360" customFormat="1" x14ac:dyDescent="0.25">
      <c r="D439" s="674"/>
      <c r="E439" s="674"/>
      <c r="F439" s="674"/>
    </row>
    <row r="440" spans="4:6" s="360" customFormat="1" x14ac:dyDescent="0.25">
      <c r="D440" s="674"/>
      <c r="E440" s="674"/>
      <c r="F440" s="674"/>
    </row>
    <row r="441" spans="4:6" s="360" customFormat="1" x14ac:dyDescent="0.25">
      <c r="D441" s="674"/>
      <c r="E441" s="674"/>
      <c r="F441" s="674"/>
    </row>
    <row r="442" spans="4:6" s="360" customFormat="1" x14ac:dyDescent="0.25">
      <c r="D442" s="674"/>
      <c r="E442" s="674"/>
      <c r="F442" s="674"/>
    </row>
    <row r="443" spans="4:6" s="360" customFormat="1" x14ac:dyDescent="0.25">
      <c r="D443" s="674"/>
      <c r="E443" s="674"/>
      <c r="F443" s="674"/>
    </row>
    <row r="444" spans="4:6" s="360" customFormat="1" x14ac:dyDescent="0.25">
      <c r="D444" s="674"/>
      <c r="E444" s="674"/>
      <c r="F444" s="674"/>
    </row>
    <row r="445" spans="4:6" s="360" customFormat="1" x14ac:dyDescent="0.25">
      <c r="D445" s="674"/>
      <c r="E445" s="674"/>
      <c r="F445" s="674"/>
    </row>
    <row r="446" spans="4:6" s="360" customFormat="1" x14ac:dyDescent="0.25">
      <c r="D446" s="674"/>
      <c r="E446" s="674"/>
      <c r="F446" s="674"/>
    </row>
    <row r="447" spans="4:6" s="360" customFormat="1" x14ac:dyDescent="0.25">
      <c r="D447" s="674"/>
      <c r="E447" s="674"/>
      <c r="F447" s="674"/>
    </row>
    <row r="448" spans="4:6" s="360" customFormat="1" x14ac:dyDescent="0.25">
      <c r="D448" s="674"/>
      <c r="E448" s="674"/>
      <c r="F448" s="674"/>
    </row>
    <row r="449" spans="4:6" s="360" customFormat="1" x14ac:dyDescent="0.25">
      <c r="D449" s="674"/>
      <c r="E449" s="674"/>
      <c r="F449" s="674"/>
    </row>
    <row r="450" spans="4:6" s="360" customFormat="1" x14ac:dyDescent="0.25">
      <c r="D450" s="674"/>
      <c r="E450" s="674"/>
      <c r="F450" s="674"/>
    </row>
    <row r="451" spans="4:6" s="360" customFormat="1" x14ac:dyDescent="0.25">
      <c r="D451" s="674"/>
      <c r="E451" s="674"/>
      <c r="F451" s="674"/>
    </row>
    <row r="452" spans="4:6" s="360" customFormat="1" x14ac:dyDescent="0.25">
      <c r="D452" s="674"/>
      <c r="E452" s="674"/>
      <c r="F452" s="674"/>
    </row>
    <row r="453" spans="4:6" s="360" customFormat="1" x14ac:dyDescent="0.25">
      <c r="D453" s="674"/>
      <c r="E453" s="674"/>
      <c r="F453" s="674"/>
    </row>
    <row r="454" spans="4:6" s="360" customFormat="1" x14ac:dyDescent="0.25">
      <c r="D454" s="674"/>
      <c r="E454" s="674"/>
      <c r="F454" s="674"/>
    </row>
    <row r="455" spans="4:6" s="360" customFormat="1" x14ac:dyDescent="0.25">
      <c r="D455" s="674"/>
      <c r="E455" s="674"/>
      <c r="F455" s="674"/>
    </row>
    <row r="456" spans="4:6" s="360" customFormat="1" x14ac:dyDescent="0.25">
      <c r="D456" s="674"/>
      <c r="E456" s="674"/>
      <c r="F456" s="674"/>
    </row>
    <row r="457" spans="4:6" s="360" customFormat="1" x14ac:dyDescent="0.25">
      <c r="D457" s="674"/>
      <c r="E457" s="674"/>
      <c r="F457" s="674"/>
    </row>
    <row r="458" spans="4:6" s="360" customFormat="1" x14ac:dyDescent="0.25">
      <c r="D458" s="674"/>
      <c r="E458" s="674"/>
      <c r="F458" s="674"/>
    </row>
    <row r="459" spans="4:6" s="360" customFormat="1" x14ac:dyDescent="0.25">
      <c r="D459" s="674"/>
      <c r="E459" s="674"/>
      <c r="F459" s="674"/>
    </row>
    <row r="460" spans="4:6" s="360" customFormat="1" x14ac:dyDescent="0.25">
      <c r="D460" s="674"/>
      <c r="E460" s="674"/>
      <c r="F460" s="674"/>
    </row>
    <row r="461" spans="4:6" s="360" customFormat="1" x14ac:dyDescent="0.25">
      <c r="D461" s="674"/>
      <c r="E461" s="674"/>
      <c r="F461" s="674"/>
    </row>
    <row r="462" spans="4:6" s="360" customFormat="1" x14ac:dyDescent="0.25">
      <c r="D462" s="674"/>
      <c r="E462" s="674"/>
      <c r="F462" s="674"/>
    </row>
    <row r="463" spans="4:6" s="360" customFormat="1" x14ac:dyDescent="0.25">
      <c r="D463" s="674"/>
      <c r="E463" s="674"/>
      <c r="F463" s="674"/>
    </row>
    <row r="464" spans="4:6" s="360" customFormat="1" x14ac:dyDescent="0.25">
      <c r="D464" s="674"/>
      <c r="E464" s="674"/>
      <c r="F464" s="674"/>
    </row>
    <row r="465" spans="4:6" s="360" customFormat="1" x14ac:dyDescent="0.25">
      <c r="D465" s="674"/>
      <c r="E465" s="674"/>
      <c r="F465" s="674"/>
    </row>
    <row r="466" spans="4:6" s="360" customFormat="1" x14ac:dyDescent="0.25">
      <c r="D466" s="674"/>
      <c r="E466" s="674"/>
      <c r="F466" s="674"/>
    </row>
    <row r="467" spans="4:6" s="360" customFormat="1" x14ac:dyDescent="0.25">
      <c r="D467" s="674"/>
      <c r="E467" s="674"/>
      <c r="F467" s="674"/>
    </row>
    <row r="468" spans="4:6" s="360" customFormat="1" x14ac:dyDescent="0.25">
      <c r="D468" s="674"/>
      <c r="E468" s="674"/>
      <c r="F468" s="674"/>
    </row>
    <row r="469" spans="4:6" s="360" customFormat="1" x14ac:dyDescent="0.25">
      <c r="D469" s="674"/>
      <c r="E469" s="674"/>
      <c r="F469" s="674"/>
    </row>
    <row r="470" spans="4:6" s="360" customFormat="1" x14ac:dyDescent="0.25">
      <c r="D470" s="674"/>
      <c r="E470" s="674"/>
      <c r="F470" s="674"/>
    </row>
    <row r="471" spans="4:6" s="360" customFormat="1" x14ac:dyDescent="0.25">
      <c r="D471" s="674"/>
      <c r="E471" s="674"/>
      <c r="F471" s="674"/>
    </row>
    <row r="472" spans="4:6" s="360" customFormat="1" x14ac:dyDescent="0.25">
      <c r="D472" s="674"/>
      <c r="E472" s="674"/>
      <c r="F472" s="674"/>
    </row>
    <row r="473" spans="4:6" s="360" customFormat="1" x14ac:dyDescent="0.25">
      <c r="D473" s="674"/>
      <c r="E473" s="674"/>
      <c r="F473" s="674"/>
    </row>
    <row r="474" spans="4:6" s="360" customFormat="1" x14ac:dyDescent="0.25">
      <c r="D474" s="674"/>
      <c r="E474" s="674"/>
      <c r="F474" s="674"/>
    </row>
    <row r="475" spans="4:6" s="360" customFormat="1" x14ac:dyDescent="0.25">
      <c r="D475" s="674"/>
      <c r="E475" s="674"/>
      <c r="F475" s="674"/>
    </row>
    <row r="476" spans="4:6" s="360" customFormat="1" x14ac:dyDescent="0.25">
      <c r="D476" s="674"/>
      <c r="E476" s="674"/>
      <c r="F476" s="674"/>
    </row>
    <row r="477" spans="4:6" s="360" customFormat="1" x14ac:dyDescent="0.25">
      <c r="D477" s="674"/>
      <c r="E477" s="674"/>
      <c r="F477" s="674"/>
    </row>
    <row r="478" spans="4:6" s="360" customFormat="1" x14ac:dyDescent="0.25">
      <c r="D478" s="674"/>
      <c r="E478" s="674"/>
      <c r="F478" s="674"/>
    </row>
    <row r="479" spans="4:6" s="360" customFormat="1" x14ac:dyDescent="0.25">
      <c r="D479" s="674"/>
      <c r="E479" s="674"/>
      <c r="F479" s="674"/>
    </row>
    <row r="480" spans="4:6" s="360" customFormat="1" x14ac:dyDescent="0.25">
      <c r="D480" s="674"/>
      <c r="E480" s="674"/>
      <c r="F480" s="674"/>
    </row>
    <row r="481" spans="4:6" s="360" customFormat="1" x14ac:dyDescent="0.25">
      <c r="D481" s="674"/>
      <c r="E481" s="674"/>
      <c r="F481" s="674"/>
    </row>
    <row r="482" spans="4:6" s="360" customFormat="1" x14ac:dyDescent="0.25">
      <c r="D482" s="674"/>
      <c r="E482" s="674"/>
      <c r="F482" s="674"/>
    </row>
    <row r="483" spans="4:6" s="360" customFormat="1" x14ac:dyDescent="0.25">
      <c r="D483" s="674"/>
      <c r="E483" s="674"/>
      <c r="F483" s="674"/>
    </row>
    <row r="484" spans="4:6" s="360" customFormat="1" x14ac:dyDescent="0.25">
      <c r="D484" s="674"/>
      <c r="E484" s="674"/>
      <c r="F484" s="674"/>
    </row>
    <row r="485" spans="4:6" s="360" customFormat="1" x14ac:dyDescent="0.25">
      <c r="D485" s="674"/>
      <c r="E485" s="674"/>
      <c r="F485" s="674"/>
    </row>
    <row r="486" spans="4:6" s="360" customFormat="1" x14ac:dyDescent="0.25">
      <c r="D486" s="674"/>
      <c r="E486" s="674"/>
      <c r="F486" s="674"/>
    </row>
    <row r="487" spans="4:6" s="360" customFormat="1" x14ac:dyDescent="0.25">
      <c r="D487" s="674"/>
      <c r="E487" s="674"/>
      <c r="F487" s="674"/>
    </row>
    <row r="488" spans="4:6" s="360" customFormat="1" x14ac:dyDescent="0.25">
      <c r="D488" s="674"/>
      <c r="E488" s="674"/>
      <c r="F488" s="674"/>
    </row>
    <row r="489" spans="4:6" s="360" customFormat="1" x14ac:dyDescent="0.25">
      <c r="D489" s="674"/>
      <c r="E489" s="674"/>
      <c r="F489" s="674"/>
    </row>
    <row r="490" spans="4:6" s="360" customFormat="1" x14ac:dyDescent="0.25">
      <c r="D490" s="674"/>
      <c r="E490" s="674"/>
      <c r="F490" s="674"/>
    </row>
    <row r="491" spans="4:6" s="360" customFormat="1" x14ac:dyDescent="0.25">
      <c r="D491" s="674"/>
      <c r="E491" s="674"/>
      <c r="F491" s="674"/>
    </row>
    <row r="492" spans="4:6" s="360" customFormat="1" x14ac:dyDescent="0.25">
      <c r="D492" s="674"/>
      <c r="E492" s="674"/>
      <c r="F492" s="674"/>
    </row>
    <row r="493" spans="4:6" s="360" customFormat="1" x14ac:dyDescent="0.25">
      <c r="D493" s="674"/>
      <c r="E493" s="674"/>
      <c r="F493" s="674"/>
    </row>
    <row r="494" spans="4:6" s="360" customFormat="1" x14ac:dyDescent="0.25">
      <c r="D494" s="674"/>
      <c r="E494" s="674"/>
      <c r="F494" s="674"/>
    </row>
    <row r="495" spans="4:6" s="360" customFormat="1" x14ac:dyDescent="0.25">
      <c r="D495" s="674"/>
      <c r="E495" s="674"/>
      <c r="F495" s="674"/>
    </row>
    <row r="496" spans="4:6" s="360" customFormat="1" x14ac:dyDescent="0.25">
      <c r="D496" s="674"/>
      <c r="E496" s="674"/>
      <c r="F496" s="674"/>
    </row>
    <row r="497" spans="4:6" s="360" customFormat="1" x14ac:dyDescent="0.25">
      <c r="D497" s="674"/>
      <c r="E497" s="674"/>
      <c r="F497" s="674"/>
    </row>
    <row r="498" spans="4:6" s="360" customFormat="1" x14ac:dyDescent="0.25">
      <c r="D498" s="674"/>
      <c r="E498" s="674"/>
      <c r="F498" s="674"/>
    </row>
    <row r="499" spans="4:6" s="360" customFormat="1" x14ac:dyDescent="0.25">
      <c r="D499" s="674"/>
      <c r="E499" s="674"/>
      <c r="F499" s="674"/>
    </row>
    <row r="500" spans="4:6" s="360" customFormat="1" x14ac:dyDescent="0.25">
      <c r="D500" s="674"/>
      <c r="E500" s="674"/>
      <c r="F500" s="674"/>
    </row>
    <row r="501" spans="4:6" s="360" customFormat="1" x14ac:dyDescent="0.25">
      <c r="D501" s="674"/>
      <c r="E501" s="674"/>
      <c r="F501" s="674"/>
    </row>
    <row r="502" spans="4:6" s="360" customFormat="1" x14ac:dyDescent="0.25">
      <c r="D502" s="674"/>
      <c r="E502" s="674"/>
      <c r="F502" s="674"/>
    </row>
    <row r="503" spans="4:6" s="360" customFormat="1" x14ac:dyDescent="0.25">
      <c r="D503" s="674"/>
      <c r="E503" s="674"/>
      <c r="F503" s="674"/>
    </row>
    <row r="504" spans="4:6" s="360" customFormat="1" x14ac:dyDescent="0.25">
      <c r="D504" s="674"/>
      <c r="E504" s="674"/>
      <c r="F504" s="674"/>
    </row>
    <row r="505" spans="4:6" s="360" customFormat="1" x14ac:dyDescent="0.25">
      <c r="D505" s="674"/>
      <c r="E505" s="674"/>
      <c r="F505" s="674"/>
    </row>
    <row r="506" spans="4:6" s="360" customFormat="1" x14ac:dyDescent="0.25">
      <c r="D506" s="674"/>
      <c r="E506" s="674"/>
      <c r="F506" s="674"/>
    </row>
    <row r="507" spans="4:6" s="360" customFormat="1" x14ac:dyDescent="0.25">
      <c r="D507" s="674"/>
      <c r="E507" s="674"/>
      <c r="F507" s="674"/>
    </row>
    <row r="508" spans="4:6" s="360" customFormat="1" x14ac:dyDescent="0.25">
      <c r="D508" s="674"/>
      <c r="E508" s="674"/>
      <c r="F508" s="674"/>
    </row>
    <row r="509" spans="4:6" s="360" customFormat="1" x14ac:dyDescent="0.25">
      <c r="D509" s="674"/>
      <c r="E509" s="674"/>
      <c r="F509" s="674"/>
    </row>
    <row r="510" spans="4:6" s="360" customFormat="1" x14ac:dyDescent="0.25">
      <c r="D510" s="674"/>
      <c r="E510" s="674"/>
      <c r="F510" s="674"/>
    </row>
    <row r="511" spans="4:6" s="360" customFormat="1" x14ac:dyDescent="0.25">
      <c r="D511" s="674"/>
      <c r="E511" s="674"/>
      <c r="F511" s="674"/>
    </row>
    <row r="512" spans="4:6" s="360" customFormat="1" x14ac:dyDescent="0.25">
      <c r="D512" s="674"/>
      <c r="E512" s="674"/>
      <c r="F512" s="674"/>
    </row>
    <row r="513" spans="4:6" s="360" customFormat="1" x14ac:dyDescent="0.25">
      <c r="D513" s="674"/>
      <c r="E513" s="674"/>
      <c r="F513" s="674"/>
    </row>
    <row r="514" spans="4:6" s="360" customFormat="1" x14ac:dyDescent="0.25">
      <c r="D514" s="674"/>
      <c r="E514" s="674"/>
      <c r="F514" s="674"/>
    </row>
    <row r="515" spans="4:6" s="360" customFormat="1" x14ac:dyDescent="0.25">
      <c r="D515" s="674"/>
      <c r="E515" s="674"/>
      <c r="F515" s="674"/>
    </row>
    <row r="516" spans="4:6" s="360" customFormat="1" x14ac:dyDescent="0.25">
      <c r="D516" s="674"/>
      <c r="E516" s="674"/>
      <c r="F516" s="674"/>
    </row>
    <row r="517" spans="4:6" s="360" customFormat="1" x14ac:dyDescent="0.25">
      <c r="D517" s="674"/>
      <c r="E517" s="674"/>
      <c r="F517" s="674"/>
    </row>
    <row r="518" spans="4:6" s="360" customFormat="1" x14ac:dyDescent="0.25">
      <c r="D518" s="674"/>
      <c r="E518" s="674"/>
      <c r="F518" s="674"/>
    </row>
    <row r="519" spans="4:6" s="360" customFormat="1" x14ac:dyDescent="0.25">
      <c r="D519" s="674"/>
      <c r="E519" s="674"/>
      <c r="F519" s="674"/>
    </row>
    <row r="520" spans="4:6" s="360" customFormat="1" x14ac:dyDescent="0.25">
      <c r="D520" s="674"/>
      <c r="E520" s="674"/>
      <c r="F520" s="674"/>
    </row>
    <row r="521" spans="4:6" s="360" customFormat="1" x14ac:dyDescent="0.25">
      <c r="D521" s="674"/>
      <c r="E521" s="674"/>
      <c r="F521" s="674"/>
    </row>
    <row r="522" spans="4:6" s="360" customFormat="1" x14ac:dyDescent="0.25">
      <c r="D522" s="674"/>
      <c r="E522" s="674"/>
      <c r="F522" s="674"/>
    </row>
    <row r="523" spans="4:6" s="360" customFormat="1" x14ac:dyDescent="0.25">
      <c r="D523" s="674"/>
      <c r="E523" s="674"/>
      <c r="F523" s="674"/>
    </row>
    <row r="524" spans="4:6" s="360" customFormat="1" x14ac:dyDescent="0.25">
      <c r="D524" s="674"/>
      <c r="E524" s="674"/>
      <c r="F524" s="674"/>
    </row>
    <row r="525" spans="4:6" s="360" customFormat="1" x14ac:dyDescent="0.25">
      <c r="D525" s="674"/>
      <c r="E525" s="674"/>
      <c r="F525" s="674"/>
    </row>
    <row r="526" spans="4:6" s="360" customFormat="1" x14ac:dyDescent="0.25">
      <c r="D526" s="674"/>
      <c r="E526" s="674"/>
      <c r="F526" s="674"/>
    </row>
    <row r="527" spans="4:6" s="360" customFormat="1" x14ac:dyDescent="0.25">
      <c r="D527" s="674"/>
      <c r="E527" s="674"/>
      <c r="F527" s="674"/>
    </row>
    <row r="528" spans="4:6" s="360" customFormat="1" x14ac:dyDescent="0.25">
      <c r="D528" s="674"/>
      <c r="E528" s="674"/>
      <c r="F528" s="674"/>
    </row>
    <row r="529" spans="4:6" s="360" customFormat="1" x14ac:dyDescent="0.25">
      <c r="D529" s="674"/>
      <c r="E529" s="674"/>
      <c r="F529" s="674"/>
    </row>
    <row r="530" spans="4:6" s="360" customFormat="1" x14ac:dyDescent="0.25">
      <c r="D530" s="674"/>
      <c r="E530" s="674"/>
      <c r="F530" s="674"/>
    </row>
    <row r="531" spans="4:6" s="360" customFormat="1" x14ac:dyDescent="0.25">
      <c r="D531" s="674"/>
      <c r="E531" s="674"/>
      <c r="F531" s="674"/>
    </row>
    <row r="532" spans="4:6" s="360" customFormat="1" x14ac:dyDescent="0.25">
      <c r="D532" s="674"/>
      <c r="E532" s="674"/>
      <c r="F532" s="674"/>
    </row>
    <row r="533" spans="4:6" s="360" customFormat="1" x14ac:dyDescent="0.25">
      <c r="D533" s="674"/>
      <c r="E533" s="674"/>
      <c r="F533" s="674"/>
    </row>
    <row r="534" spans="4:6" s="360" customFormat="1" x14ac:dyDescent="0.25">
      <c r="D534" s="674"/>
      <c r="E534" s="674"/>
      <c r="F534" s="674"/>
    </row>
    <row r="535" spans="4:6" s="360" customFormat="1" x14ac:dyDescent="0.25">
      <c r="D535" s="674"/>
      <c r="E535" s="674"/>
      <c r="F535" s="674"/>
    </row>
    <row r="536" spans="4:6" s="360" customFormat="1" x14ac:dyDescent="0.25">
      <c r="D536" s="674"/>
      <c r="E536" s="674"/>
      <c r="F536" s="674"/>
    </row>
    <row r="537" spans="4:6" s="360" customFormat="1" x14ac:dyDescent="0.25">
      <c r="D537" s="674"/>
      <c r="E537" s="674"/>
      <c r="F537" s="674"/>
    </row>
    <row r="538" spans="4:6" s="360" customFormat="1" x14ac:dyDescent="0.25">
      <c r="D538" s="674"/>
      <c r="E538" s="674"/>
      <c r="F538" s="674"/>
    </row>
    <row r="539" spans="4:6" s="360" customFormat="1" x14ac:dyDescent="0.25">
      <c r="D539" s="674"/>
      <c r="E539" s="674"/>
      <c r="F539" s="674"/>
    </row>
    <row r="540" spans="4:6" s="360" customFormat="1" x14ac:dyDescent="0.25">
      <c r="D540" s="674"/>
      <c r="E540" s="674"/>
      <c r="F540" s="674"/>
    </row>
    <row r="541" spans="4:6" s="360" customFormat="1" x14ac:dyDescent="0.25">
      <c r="D541" s="674"/>
      <c r="E541" s="674"/>
      <c r="F541" s="674"/>
    </row>
    <row r="542" spans="4:6" s="360" customFormat="1" x14ac:dyDescent="0.25">
      <c r="D542" s="674"/>
      <c r="E542" s="674"/>
      <c r="F542" s="674"/>
    </row>
    <row r="543" spans="4:6" s="360" customFormat="1" x14ac:dyDescent="0.25">
      <c r="D543" s="674"/>
      <c r="E543" s="674"/>
      <c r="F543" s="674"/>
    </row>
    <row r="544" spans="4:6" s="360" customFormat="1" x14ac:dyDescent="0.25">
      <c r="D544" s="674"/>
      <c r="E544" s="674"/>
      <c r="F544" s="674"/>
    </row>
    <row r="545" spans="4:6" s="360" customFormat="1" x14ac:dyDescent="0.25">
      <c r="D545" s="674"/>
      <c r="E545" s="674"/>
      <c r="F545" s="674"/>
    </row>
    <row r="546" spans="4:6" s="360" customFormat="1" x14ac:dyDescent="0.25">
      <c r="D546" s="674"/>
      <c r="E546" s="674"/>
      <c r="F546" s="674"/>
    </row>
    <row r="547" spans="4:6" s="360" customFormat="1" x14ac:dyDescent="0.25">
      <c r="D547" s="674"/>
      <c r="E547" s="674"/>
      <c r="F547" s="674"/>
    </row>
    <row r="548" spans="4:6" s="360" customFormat="1" x14ac:dyDescent="0.25">
      <c r="D548" s="674"/>
      <c r="E548" s="674"/>
      <c r="F548" s="674"/>
    </row>
    <row r="549" spans="4:6" s="360" customFormat="1" x14ac:dyDescent="0.25">
      <c r="D549" s="674"/>
      <c r="E549" s="674"/>
      <c r="F549" s="674"/>
    </row>
    <row r="550" spans="4:6" s="360" customFormat="1" x14ac:dyDescent="0.25">
      <c r="D550" s="674"/>
      <c r="E550" s="674"/>
      <c r="F550" s="674"/>
    </row>
    <row r="551" spans="4:6" s="360" customFormat="1" x14ac:dyDescent="0.25">
      <c r="D551" s="674"/>
      <c r="E551" s="674"/>
      <c r="F551" s="674"/>
    </row>
    <row r="552" spans="4:6" s="360" customFormat="1" x14ac:dyDescent="0.25">
      <c r="D552" s="674"/>
      <c r="E552" s="674"/>
      <c r="F552" s="674"/>
    </row>
    <row r="553" spans="4:6" s="360" customFormat="1" x14ac:dyDescent="0.25">
      <c r="D553" s="674"/>
      <c r="E553" s="674"/>
      <c r="F553" s="674"/>
    </row>
    <row r="554" spans="4:6" s="360" customFormat="1" x14ac:dyDescent="0.25">
      <c r="D554" s="674"/>
      <c r="E554" s="674"/>
      <c r="F554" s="674"/>
    </row>
    <row r="555" spans="4:6" s="360" customFormat="1" x14ac:dyDescent="0.25">
      <c r="D555" s="674"/>
      <c r="E555" s="674"/>
      <c r="F555" s="674"/>
    </row>
    <row r="556" spans="4:6" s="360" customFormat="1" x14ac:dyDescent="0.25">
      <c r="D556" s="674"/>
      <c r="E556" s="674"/>
      <c r="F556" s="674"/>
    </row>
    <row r="557" spans="4:6" s="360" customFormat="1" x14ac:dyDescent="0.25">
      <c r="D557" s="674"/>
      <c r="E557" s="674"/>
      <c r="F557" s="674"/>
    </row>
    <row r="558" spans="4:6" s="360" customFormat="1" x14ac:dyDescent="0.25">
      <c r="D558" s="674"/>
      <c r="E558" s="674"/>
      <c r="F558" s="674"/>
    </row>
    <row r="559" spans="4:6" s="360" customFormat="1" x14ac:dyDescent="0.25">
      <c r="D559" s="674"/>
      <c r="E559" s="674"/>
      <c r="F559" s="674"/>
    </row>
    <row r="560" spans="4:6" s="360" customFormat="1" x14ac:dyDescent="0.25">
      <c r="D560" s="674"/>
      <c r="E560" s="674"/>
      <c r="F560" s="674"/>
    </row>
    <row r="561" spans="4:6" s="360" customFormat="1" x14ac:dyDescent="0.25">
      <c r="D561" s="674"/>
      <c r="E561" s="674"/>
      <c r="F561" s="674"/>
    </row>
    <row r="562" spans="4:6" s="360" customFormat="1" x14ac:dyDescent="0.25">
      <c r="D562" s="674"/>
      <c r="E562" s="674"/>
      <c r="F562" s="674"/>
    </row>
    <row r="563" spans="4:6" s="360" customFormat="1" x14ac:dyDescent="0.25">
      <c r="D563" s="674"/>
      <c r="E563" s="674"/>
      <c r="F563" s="674"/>
    </row>
    <row r="564" spans="4:6" s="360" customFormat="1" x14ac:dyDescent="0.25">
      <c r="D564" s="674"/>
      <c r="E564" s="674"/>
      <c r="F564" s="674"/>
    </row>
    <row r="565" spans="4:6" s="360" customFormat="1" x14ac:dyDescent="0.25">
      <c r="D565" s="674"/>
      <c r="E565" s="674"/>
      <c r="F565" s="674"/>
    </row>
    <row r="566" spans="4:6" s="360" customFormat="1" x14ac:dyDescent="0.25">
      <c r="D566" s="674"/>
      <c r="E566" s="674"/>
      <c r="F566" s="674"/>
    </row>
    <row r="567" spans="4:6" s="360" customFormat="1" x14ac:dyDescent="0.25">
      <c r="D567" s="674"/>
      <c r="E567" s="674"/>
      <c r="F567" s="674"/>
    </row>
    <row r="568" spans="4:6" s="360" customFormat="1" x14ac:dyDescent="0.25">
      <c r="D568" s="674"/>
      <c r="E568" s="674"/>
      <c r="F568" s="674"/>
    </row>
    <row r="569" spans="4:6" s="360" customFormat="1" x14ac:dyDescent="0.25">
      <c r="D569" s="674"/>
      <c r="E569" s="674"/>
      <c r="F569" s="674"/>
    </row>
    <row r="570" spans="4:6" s="360" customFormat="1" x14ac:dyDescent="0.25">
      <c r="D570" s="674"/>
      <c r="E570" s="674"/>
      <c r="F570" s="674"/>
    </row>
    <row r="571" spans="4:6" s="360" customFormat="1" x14ac:dyDescent="0.25">
      <c r="D571" s="674"/>
      <c r="E571" s="674"/>
      <c r="F571" s="674"/>
    </row>
    <row r="572" spans="4:6" s="360" customFormat="1" x14ac:dyDescent="0.25">
      <c r="D572" s="674"/>
      <c r="E572" s="674"/>
      <c r="F572" s="674"/>
    </row>
    <row r="573" spans="4:6" s="360" customFormat="1" x14ac:dyDescent="0.25">
      <c r="D573" s="674"/>
      <c r="E573" s="674"/>
      <c r="F573" s="674"/>
    </row>
    <row r="574" spans="4:6" s="360" customFormat="1" x14ac:dyDescent="0.25">
      <c r="D574" s="674"/>
      <c r="E574" s="674"/>
      <c r="F574" s="674"/>
    </row>
    <row r="575" spans="4:6" s="360" customFormat="1" x14ac:dyDescent="0.25">
      <c r="D575" s="674"/>
      <c r="E575" s="674"/>
      <c r="F575" s="674"/>
    </row>
    <row r="576" spans="4:6" s="360" customFormat="1" x14ac:dyDescent="0.25">
      <c r="D576" s="674"/>
      <c r="E576" s="674"/>
      <c r="F576" s="674"/>
    </row>
    <row r="577" spans="4:6" s="360" customFormat="1" x14ac:dyDescent="0.25">
      <c r="D577" s="674"/>
      <c r="E577" s="674"/>
      <c r="F577" s="674"/>
    </row>
    <row r="578" spans="4:6" s="360" customFormat="1" x14ac:dyDescent="0.25">
      <c r="D578" s="674"/>
      <c r="E578" s="674"/>
      <c r="F578" s="674"/>
    </row>
    <row r="579" spans="4:6" s="360" customFormat="1" x14ac:dyDescent="0.25">
      <c r="D579" s="674"/>
      <c r="E579" s="674"/>
      <c r="F579" s="674"/>
    </row>
    <row r="580" spans="4:6" s="360" customFormat="1" x14ac:dyDescent="0.25">
      <c r="D580" s="674"/>
      <c r="E580" s="674"/>
      <c r="F580" s="674"/>
    </row>
    <row r="581" spans="4:6" s="360" customFormat="1" x14ac:dyDescent="0.25">
      <c r="D581" s="674"/>
      <c r="E581" s="674"/>
      <c r="F581" s="674"/>
    </row>
    <row r="582" spans="4:6" s="360" customFormat="1" x14ac:dyDescent="0.25">
      <c r="D582" s="674"/>
      <c r="E582" s="674"/>
      <c r="F582" s="674"/>
    </row>
    <row r="583" spans="4:6" s="360" customFormat="1" x14ac:dyDescent="0.25">
      <c r="D583" s="674"/>
      <c r="E583" s="674"/>
      <c r="F583" s="674"/>
    </row>
    <row r="584" spans="4:6" s="360" customFormat="1" x14ac:dyDescent="0.25">
      <c r="D584" s="674"/>
      <c r="E584" s="674"/>
      <c r="F584" s="674"/>
    </row>
    <row r="585" spans="4:6" s="360" customFormat="1" x14ac:dyDescent="0.25">
      <c r="D585" s="674"/>
      <c r="E585" s="674"/>
      <c r="F585" s="674"/>
    </row>
    <row r="586" spans="4:6" s="360" customFormat="1" x14ac:dyDescent="0.25">
      <c r="D586" s="674"/>
      <c r="E586" s="674"/>
      <c r="F586" s="674"/>
    </row>
    <row r="587" spans="4:6" s="360" customFormat="1" x14ac:dyDescent="0.25">
      <c r="D587" s="674"/>
      <c r="E587" s="674"/>
      <c r="F587" s="674"/>
    </row>
    <row r="588" spans="4:6" s="360" customFormat="1" x14ac:dyDescent="0.25">
      <c r="D588" s="674"/>
      <c r="E588" s="674"/>
      <c r="F588" s="674"/>
    </row>
    <row r="589" spans="4:6" s="360" customFormat="1" x14ac:dyDescent="0.25">
      <c r="D589" s="674"/>
      <c r="E589" s="674"/>
      <c r="F589" s="674"/>
    </row>
    <row r="590" spans="4:6" s="360" customFormat="1" x14ac:dyDescent="0.25">
      <c r="D590" s="674"/>
      <c r="E590" s="674"/>
      <c r="F590" s="674"/>
    </row>
    <row r="591" spans="4:6" s="360" customFormat="1" x14ac:dyDescent="0.25">
      <c r="D591" s="674"/>
      <c r="E591" s="674"/>
      <c r="F591" s="674"/>
    </row>
    <row r="592" spans="4:6" s="360" customFormat="1" x14ac:dyDescent="0.25">
      <c r="D592" s="674"/>
      <c r="E592" s="674"/>
      <c r="F592" s="674"/>
    </row>
    <row r="593" spans="4:6" s="360" customFormat="1" x14ac:dyDescent="0.25">
      <c r="D593" s="674"/>
      <c r="E593" s="674"/>
      <c r="F593" s="674"/>
    </row>
    <row r="594" spans="4:6" s="360" customFormat="1" x14ac:dyDescent="0.25">
      <c r="D594" s="674"/>
      <c r="E594" s="674"/>
      <c r="F594" s="674"/>
    </row>
    <row r="595" spans="4:6" s="360" customFormat="1" x14ac:dyDescent="0.25">
      <c r="D595" s="674"/>
      <c r="E595" s="674"/>
      <c r="F595" s="674"/>
    </row>
    <row r="596" spans="4:6" s="360" customFormat="1" x14ac:dyDescent="0.25">
      <c r="D596" s="674"/>
      <c r="E596" s="674"/>
      <c r="F596" s="674"/>
    </row>
    <row r="597" spans="4:6" s="360" customFormat="1" x14ac:dyDescent="0.25">
      <c r="D597" s="674"/>
      <c r="E597" s="674"/>
      <c r="F597" s="674"/>
    </row>
    <row r="598" spans="4:6" s="360" customFormat="1" x14ac:dyDescent="0.25">
      <c r="D598" s="674"/>
      <c r="E598" s="674"/>
      <c r="F598" s="674"/>
    </row>
    <row r="599" spans="4:6" s="360" customFormat="1" x14ac:dyDescent="0.25">
      <c r="D599" s="674"/>
      <c r="E599" s="674"/>
      <c r="F599" s="674"/>
    </row>
    <row r="600" spans="4:6" s="360" customFormat="1" x14ac:dyDescent="0.25">
      <c r="D600" s="674"/>
      <c r="E600" s="674"/>
      <c r="F600" s="674"/>
    </row>
    <row r="601" spans="4:6" s="360" customFormat="1" x14ac:dyDescent="0.25">
      <c r="D601" s="674"/>
      <c r="E601" s="674"/>
      <c r="F601" s="674"/>
    </row>
    <row r="602" spans="4:6" s="360" customFormat="1" x14ac:dyDescent="0.25">
      <c r="D602" s="674"/>
      <c r="E602" s="674"/>
      <c r="F602" s="674"/>
    </row>
    <row r="603" spans="4:6" s="360" customFormat="1" x14ac:dyDescent="0.25">
      <c r="D603" s="674"/>
      <c r="E603" s="674"/>
      <c r="F603" s="674"/>
    </row>
    <row r="604" spans="4:6" s="360" customFormat="1" x14ac:dyDescent="0.25">
      <c r="D604" s="674"/>
      <c r="E604" s="674"/>
      <c r="F604" s="674"/>
    </row>
    <row r="605" spans="4:6" s="360" customFormat="1" x14ac:dyDescent="0.25">
      <c r="D605" s="674"/>
      <c r="E605" s="674"/>
      <c r="F605" s="674"/>
    </row>
    <row r="606" spans="4:6" s="360" customFormat="1" x14ac:dyDescent="0.25">
      <c r="D606" s="674"/>
      <c r="E606" s="674"/>
      <c r="F606" s="674"/>
    </row>
    <row r="607" spans="4:6" s="360" customFormat="1" x14ac:dyDescent="0.25">
      <c r="D607" s="674"/>
      <c r="E607" s="674"/>
      <c r="F607" s="674"/>
    </row>
    <row r="608" spans="4:6" s="360" customFormat="1" x14ac:dyDescent="0.25">
      <c r="D608" s="674"/>
      <c r="E608" s="674"/>
      <c r="F608" s="674"/>
    </row>
    <row r="609" spans="4:6" s="360" customFormat="1" x14ac:dyDescent="0.25">
      <c r="D609" s="674"/>
      <c r="E609" s="674"/>
      <c r="F609" s="674"/>
    </row>
    <row r="610" spans="4:6" s="360" customFormat="1" x14ac:dyDescent="0.25">
      <c r="D610" s="674"/>
      <c r="E610" s="674"/>
      <c r="F610" s="674"/>
    </row>
    <row r="611" spans="4:6" s="360" customFormat="1" x14ac:dyDescent="0.25">
      <c r="D611" s="674"/>
      <c r="E611" s="674"/>
      <c r="F611" s="674"/>
    </row>
    <row r="612" spans="4:6" s="360" customFormat="1" x14ac:dyDescent="0.25">
      <c r="D612" s="674"/>
      <c r="E612" s="674"/>
      <c r="F612" s="674"/>
    </row>
    <row r="613" spans="4:6" s="360" customFormat="1" x14ac:dyDescent="0.25">
      <c r="D613" s="674"/>
      <c r="E613" s="674"/>
      <c r="F613" s="674"/>
    </row>
    <row r="614" spans="4:6" s="360" customFormat="1" x14ac:dyDescent="0.25">
      <c r="D614" s="674"/>
      <c r="E614" s="674"/>
      <c r="F614" s="674"/>
    </row>
    <row r="615" spans="4:6" s="360" customFormat="1" x14ac:dyDescent="0.25">
      <c r="D615" s="674"/>
      <c r="E615" s="674"/>
      <c r="F615" s="674"/>
    </row>
    <row r="616" spans="4:6" s="360" customFormat="1" x14ac:dyDescent="0.25">
      <c r="D616" s="674"/>
      <c r="E616" s="674"/>
      <c r="F616" s="674"/>
    </row>
    <row r="617" spans="4:6" s="360" customFormat="1" x14ac:dyDescent="0.25">
      <c r="D617" s="674"/>
      <c r="E617" s="674"/>
      <c r="F617" s="674"/>
    </row>
    <row r="618" spans="4:6" s="360" customFormat="1" x14ac:dyDescent="0.25">
      <c r="D618" s="674"/>
      <c r="E618" s="674"/>
      <c r="F618" s="674"/>
    </row>
    <row r="619" spans="4:6" s="360" customFormat="1" x14ac:dyDescent="0.25">
      <c r="D619" s="674"/>
      <c r="E619" s="674"/>
      <c r="F619" s="674"/>
    </row>
    <row r="620" spans="4:6" s="360" customFormat="1" x14ac:dyDescent="0.25">
      <c r="D620" s="674"/>
      <c r="E620" s="674"/>
      <c r="F620" s="674"/>
    </row>
    <row r="621" spans="4:6" s="360" customFormat="1" x14ac:dyDescent="0.25">
      <c r="D621" s="674"/>
      <c r="E621" s="674"/>
      <c r="F621" s="674"/>
    </row>
    <row r="622" spans="4:6" s="360" customFormat="1" x14ac:dyDescent="0.25">
      <c r="D622" s="674"/>
      <c r="E622" s="674"/>
      <c r="F622" s="674"/>
    </row>
    <row r="623" spans="4:6" s="360" customFormat="1" x14ac:dyDescent="0.25">
      <c r="D623" s="674"/>
      <c r="E623" s="674"/>
      <c r="F623" s="674"/>
    </row>
    <row r="624" spans="4:6" s="360" customFormat="1" x14ac:dyDescent="0.25">
      <c r="D624" s="674"/>
      <c r="E624" s="674"/>
      <c r="F624" s="674"/>
    </row>
    <row r="625" spans="4:6" s="360" customFormat="1" x14ac:dyDescent="0.25">
      <c r="D625" s="674"/>
      <c r="E625" s="674"/>
      <c r="F625" s="674"/>
    </row>
    <row r="626" spans="4:6" s="360" customFormat="1" x14ac:dyDescent="0.25">
      <c r="D626" s="674"/>
      <c r="E626" s="674"/>
      <c r="F626" s="674"/>
    </row>
    <row r="627" spans="4:6" s="360" customFormat="1" x14ac:dyDescent="0.25">
      <c r="D627" s="674"/>
      <c r="E627" s="674"/>
      <c r="F627" s="674"/>
    </row>
    <row r="628" spans="4:6" s="360" customFormat="1" x14ac:dyDescent="0.25">
      <c r="D628" s="674"/>
      <c r="E628" s="674"/>
      <c r="F628" s="674"/>
    </row>
    <row r="629" spans="4:6" s="360" customFormat="1" x14ac:dyDescent="0.25">
      <c r="D629" s="674"/>
      <c r="E629" s="674"/>
      <c r="F629" s="674"/>
    </row>
    <row r="630" spans="4:6" s="360" customFormat="1" x14ac:dyDescent="0.25">
      <c r="D630" s="674"/>
      <c r="E630" s="674"/>
      <c r="F630" s="674"/>
    </row>
    <row r="631" spans="4:6" s="360" customFormat="1" x14ac:dyDescent="0.25">
      <c r="D631" s="674"/>
      <c r="E631" s="674"/>
      <c r="F631" s="674"/>
    </row>
    <row r="632" spans="4:6" s="360" customFormat="1" x14ac:dyDescent="0.25">
      <c r="D632" s="674"/>
      <c r="E632" s="674"/>
      <c r="F632" s="674"/>
    </row>
    <row r="633" spans="4:6" s="360" customFormat="1" x14ac:dyDescent="0.25">
      <c r="D633" s="674"/>
      <c r="E633" s="674"/>
      <c r="F633" s="674"/>
    </row>
    <row r="634" spans="4:6" s="360" customFormat="1" x14ac:dyDescent="0.25">
      <c r="D634" s="674"/>
      <c r="E634" s="674"/>
      <c r="F634" s="674"/>
    </row>
    <row r="635" spans="4:6" s="360" customFormat="1" x14ac:dyDescent="0.25">
      <c r="D635" s="674"/>
      <c r="E635" s="674"/>
      <c r="F635" s="674"/>
    </row>
    <row r="636" spans="4:6" s="360" customFormat="1" x14ac:dyDescent="0.25">
      <c r="D636" s="674"/>
      <c r="E636" s="674"/>
      <c r="F636" s="674"/>
    </row>
    <row r="637" spans="4:6" s="360" customFormat="1" x14ac:dyDescent="0.25">
      <c r="D637" s="674"/>
      <c r="E637" s="674"/>
      <c r="F637" s="674"/>
    </row>
    <row r="638" spans="4:6" s="360" customFormat="1" x14ac:dyDescent="0.25">
      <c r="D638" s="674"/>
      <c r="E638" s="674"/>
      <c r="F638" s="674"/>
    </row>
    <row r="639" spans="4:6" s="360" customFormat="1" x14ac:dyDescent="0.25">
      <c r="D639" s="674"/>
      <c r="E639" s="674"/>
      <c r="F639" s="674"/>
    </row>
    <row r="640" spans="4:6" s="360" customFormat="1" x14ac:dyDescent="0.25">
      <c r="D640" s="674"/>
      <c r="E640" s="674"/>
      <c r="F640" s="674"/>
    </row>
    <row r="641" spans="4:6" s="360" customFormat="1" x14ac:dyDescent="0.25">
      <c r="D641" s="674"/>
      <c r="E641" s="674"/>
      <c r="F641" s="674"/>
    </row>
    <row r="642" spans="4:6" s="360" customFormat="1" x14ac:dyDescent="0.25">
      <c r="D642" s="674"/>
      <c r="E642" s="674"/>
      <c r="F642" s="674"/>
    </row>
    <row r="643" spans="4:6" s="360" customFormat="1" x14ac:dyDescent="0.25">
      <c r="D643" s="674"/>
      <c r="E643" s="674"/>
      <c r="F643" s="674"/>
    </row>
    <row r="644" spans="4:6" s="360" customFormat="1" x14ac:dyDescent="0.25">
      <c r="D644" s="674"/>
      <c r="E644" s="674"/>
      <c r="F644" s="674"/>
    </row>
    <row r="645" spans="4:6" s="360" customFormat="1" x14ac:dyDescent="0.25">
      <c r="D645" s="674"/>
      <c r="E645" s="674"/>
      <c r="F645" s="674"/>
    </row>
    <row r="646" spans="4:6" s="360" customFormat="1" x14ac:dyDescent="0.25">
      <c r="D646" s="674"/>
      <c r="E646" s="674"/>
      <c r="F646" s="674"/>
    </row>
    <row r="647" spans="4:6" s="360" customFormat="1" x14ac:dyDescent="0.25">
      <c r="D647" s="674"/>
      <c r="E647" s="674"/>
      <c r="F647" s="674"/>
    </row>
    <row r="648" spans="4:6" s="360" customFormat="1" x14ac:dyDescent="0.25">
      <c r="D648" s="674"/>
      <c r="E648" s="674"/>
      <c r="F648" s="674"/>
    </row>
    <row r="649" spans="4:6" s="360" customFormat="1" x14ac:dyDescent="0.25">
      <c r="D649" s="674"/>
      <c r="E649" s="674"/>
      <c r="F649" s="674"/>
    </row>
    <row r="650" spans="4:6" s="360" customFormat="1" x14ac:dyDescent="0.25">
      <c r="D650" s="674"/>
      <c r="E650" s="674"/>
      <c r="F650" s="674"/>
    </row>
    <row r="651" spans="4:6" s="360" customFormat="1" x14ac:dyDescent="0.25">
      <c r="D651" s="674"/>
      <c r="E651" s="674"/>
      <c r="F651" s="674"/>
    </row>
    <row r="652" spans="4:6" s="360" customFormat="1" x14ac:dyDescent="0.25">
      <c r="D652" s="674"/>
      <c r="E652" s="674"/>
      <c r="F652" s="674"/>
    </row>
    <row r="653" spans="4:6" s="360" customFormat="1" x14ac:dyDescent="0.25">
      <c r="D653" s="674"/>
      <c r="E653" s="674"/>
      <c r="F653" s="674"/>
    </row>
    <row r="654" spans="4:6" s="360" customFormat="1" x14ac:dyDescent="0.25">
      <c r="D654" s="674"/>
      <c r="E654" s="674"/>
      <c r="F654" s="674"/>
    </row>
    <row r="655" spans="4:6" s="360" customFormat="1" x14ac:dyDescent="0.25">
      <c r="D655" s="674"/>
      <c r="E655" s="674"/>
      <c r="F655" s="674"/>
    </row>
    <row r="656" spans="4:6" s="360" customFormat="1" x14ac:dyDescent="0.25">
      <c r="D656" s="674"/>
      <c r="E656" s="674"/>
      <c r="F656" s="674"/>
    </row>
    <row r="657" spans="4:6" s="360" customFormat="1" x14ac:dyDescent="0.25">
      <c r="D657" s="674"/>
      <c r="E657" s="674"/>
      <c r="F657" s="674"/>
    </row>
    <row r="658" spans="4:6" s="360" customFormat="1" x14ac:dyDescent="0.25">
      <c r="D658" s="674"/>
      <c r="E658" s="674"/>
      <c r="F658" s="674"/>
    </row>
    <row r="659" spans="4:6" s="360" customFormat="1" x14ac:dyDescent="0.25">
      <c r="D659" s="674"/>
      <c r="E659" s="674"/>
      <c r="F659" s="674"/>
    </row>
    <row r="660" spans="4:6" s="360" customFormat="1" x14ac:dyDescent="0.25">
      <c r="D660" s="674"/>
      <c r="E660" s="674"/>
      <c r="F660" s="674"/>
    </row>
    <row r="661" spans="4:6" s="360" customFormat="1" x14ac:dyDescent="0.25">
      <c r="D661" s="674"/>
      <c r="E661" s="674"/>
      <c r="F661" s="674"/>
    </row>
    <row r="662" spans="4:6" s="360" customFormat="1" x14ac:dyDescent="0.25">
      <c r="D662" s="674"/>
      <c r="E662" s="674"/>
      <c r="F662" s="674"/>
    </row>
    <row r="663" spans="4:6" s="360" customFormat="1" x14ac:dyDescent="0.25">
      <c r="D663" s="674"/>
      <c r="E663" s="674"/>
      <c r="F663" s="674"/>
    </row>
    <row r="664" spans="4:6" s="360" customFormat="1" x14ac:dyDescent="0.25">
      <c r="D664" s="674"/>
      <c r="E664" s="674"/>
      <c r="F664" s="674"/>
    </row>
    <row r="665" spans="4:6" s="360" customFormat="1" x14ac:dyDescent="0.25">
      <c r="D665" s="674"/>
      <c r="E665" s="674"/>
      <c r="F665" s="674"/>
    </row>
    <row r="666" spans="4:6" s="360" customFormat="1" x14ac:dyDescent="0.25">
      <c r="D666" s="674"/>
      <c r="E666" s="674"/>
      <c r="F666" s="674"/>
    </row>
    <row r="667" spans="4:6" s="360" customFormat="1" x14ac:dyDescent="0.25">
      <c r="D667" s="674"/>
      <c r="E667" s="674"/>
      <c r="F667" s="674"/>
    </row>
    <row r="668" spans="4:6" s="360" customFormat="1" x14ac:dyDescent="0.25">
      <c r="D668" s="674"/>
      <c r="E668" s="674"/>
      <c r="F668" s="674"/>
    </row>
    <row r="669" spans="4:6" s="360" customFormat="1" x14ac:dyDescent="0.25">
      <c r="D669" s="674"/>
      <c r="E669" s="674"/>
      <c r="F669" s="674"/>
    </row>
    <row r="670" spans="4:6" s="360" customFormat="1" x14ac:dyDescent="0.25">
      <c r="D670" s="674"/>
      <c r="E670" s="674"/>
      <c r="F670" s="674"/>
    </row>
    <row r="671" spans="4:6" s="360" customFormat="1" x14ac:dyDescent="0.25">
      <c r="D671" s="674"/>
      <c r="E671" s="674"/>
      <c r="F671" s="674"/>
    </row>
    <row r="672" spans="4:6" s="360" customFormat="1" x14ac:dyDescent="0.25">
      <c r="D672" s="674"/>
      <c r="E672" s="674"/>
      <c r="F672" s="674"/>
    </row>
    <row r="673" spans="4:6" s="360" customFormat="1" x14ac:dyDescent="0.25">
      <c r="D673" s="674"/>
      <c r="E673" s="674"/>
      <c r="F673" s="674"/>
    </row>
    <row r="674" spans="4:6" s="360" customFormat="1" x14ac:dyDescent="0.25">
      <c r="D674" s="674"/>
      <c r="E674" s="674"/>
      <c r="F674" s="674"/>
    </row>
    <row r="675" spans="4:6" s="360" customFormat="1" x14ac:dyDescent="0.25">
      <c r="D675" s="674"/>
      <c r="E675" s="674"/>
      <c r="F675" s="674"/>
    </row>
    <row r="676" spans="4:6" s="360" customFormat="1" x14ac:dyDescent="0.25">
      <c r="D676" s="674"/>
      <c r="E676" s="674"/>
      <c r="F676" s="674"/>
    </row>
    <row r="677" spans="4:6" s="360" customFormat="1" x14ac:dyDescent="0.25">
      <c r="D677" s="674"/>
      <c r="E677" s="674"/>
      <c r="F677" s="674"/>
    </row>
    <row r="678" spans="4:6" s="360" customFormat="1" x14ac:dyDescent="0.25">
      <c r="D678" s="674"/>
      <c r="E678" s="674"/>
      <c r="F678" s="674"/>
    </row>
    <row r="679" spans="4:6" s="360" customFormat="1" x14ac:dyDescent="0.25">
      <c r="D679" s="674"/>
      <c r="E679" s="674"/>
      <c r="F679" s="674"/>
    </row>
    <row r="680" spans="4:6" s="360" customFormat="1" x14ac:dyDescent="0.25">
      <c r="D680" s="674"/>
      <c r="E680" s="674"/>
      <c r="F680" s="674"/>
    </row>
    <row r="681" spans="4:6" s="360" customFormat="1" x14ac:dyDescent="0.25">
      <c r="D681" s="674"/>
      <c r="E681" s="674"/>
      <c r="F681" s="674"/>
    </row>
    <row r="682" spans="4:6" s="360" customFormat="1" x14ac:dyDescent="0.25">
      <c r="D682" s="674"/>
      <c r="E682" s="674"/>
      <c r="F682" s="674"/>
    </row>
    <row r="683" spans="4:6" s="360" customFormat="1" x14ac:dyDescent="0.25">
      <c r="D683" s="674"/>
      <c r="E683" s="674"/>
      <c r="F683" s="674"/>
    </row>
    <row r="684" spans="4:6" s="360" customFormat="1" x14ac:dyDescent="0.25">
      <c r="D684" s="674"/>
      <c r="E684" s="674"/>
      <c r="F684" s="674"/>
    </row>
    <row r="685" spans="4:6" s="360" customFormat="1" x14ac:dyDescent="0.25">
      <c r="D685" s="674"/>
      <c r="E685" s="674"/>
      <c r="F685" s="674"/>
    </row>
    <row r="686" spans="4:6" s="360" customFormat="1" x14ac:dyDescent="0.25">
      <c r="D686" s="674"/>
      <c r="E686" s="674"/>
      <c r="F686" s="674"/>
    </row>
    <row r="687" spans="4:6" s="360" customFormat="1" x14ac:dyDescent="0.25">
      <c r="D687" s="674"/>
      <c r="E687" s="674"/>
      <c r="F687" s="674"/>
    </row>
    <row r="688" spans="4:6" s="360" customFormat="1" x14ac:dyDescent="0.25">
      <c r="D688" s="674"/>
      <c r="E688" s="674"/>
      <c r="F688" s="674"/>
    </row>
    <row r="689" spans="4:6" s="360" customFormat="1" x14ac:dyDescent="0.25">
      <c r="D689" s="674"/>
      <c r="E689" s="674"/>
      <c r="F689" s="674"/>
    </row>
    <row r="690" spans="4:6" s="360" customFormat="1" x14ac:dyDescent="0.25">
      <c r="D690" s="674"/>
      <c r="E690" s="674"/>
      <c r="F690" s="674"/>
    </row>
    <row r="691" spans="4:6" s="360" customFormat="1" x14ac:dyDescent="0.25">
      <c r="D691" s="674"/>
      <c r="E691" s="674"/>
      <c r="F691" s="674"/>
    </row>
    <row r="692" spans="4:6" s="360" customFormat="1" x14ac:dyDescent="0.25">
      <c r="D692" s="674"/>
      <c r="E692" s="674"/>
      <c r="F692" s="674"/>
    </row>
    <row r="693" spans="4:6" s="360" customFormat="1" x14ac:dyDescent="0.25">
      <c r="D693" s="674"/>
      <c r="E693" s="674"/>
      <c r="F693" s="674"/>
    </row>
    <row r="694" spans="4:6" s="360" customFormat="1" x14ac:dyDescent="0.25">
      <c r="D694" s="674"/>
      <c r="E694" s="674"/>
      <c r="F694" s="674"/>
    </row>
    <row r="695" spans="4:6" s="360" customFormat="1" x14ac:dyDescent="0.25">
      <c r="D695" s="674"/>
      <c r="E695" s="674"/>
      <c r="F695" s="674"/>
    </row>
    <row r="696" spans="4:6" s="360" customFormat="1" x14ac:dyDescent="0.25">
      <c r="D696" s="674"/>
      <c r="E696" s="674"/>
      <c r="F696" s="674"/>
    </row>
    <row r="697" spans="4:6" s="360" customFormat="1" x14ac:dyDescent="0.25">
      <c r="D697" s="674"/>
      <c r="E697" s="674"/>
      <c r="F697" s="674"/>
    </row>
    <row r="698" spans="4:6" s="360" customFormat="1" x14ac:dyDescent="0.25">
      <c r="D698" s="674"/>
      <c r="E698" s="674"/>
      <c r="F698" s="674"/>
    </row>
    <row r="699" spans="4:6" s="360" customFormat="1" x14ac:dyDescent="0.25">
      <c r="D699" s="674"/>
      <c r="E699" s="674"/>
      <c r="F699" s="674"/>
    </row>
    <row r="700" spans="4:6" s="360" customFormat="1" x14ac:dyDescent="0.25">
      <c r="D700" s="674"/>
      <c r="E700" s="674"/>
      <c r="F700" s="674"/>
    </row>
    <row r="701" spans="4:6" s="360" customFormat="1" x14ac:dyDescent="0.25">
      <c r="D701" s="674"/>
      <c r="E701" s="674"/>
      <c r="F701" s="674"/>
    </row>
    <row r="702" spans="4:6" s="360" customFormat="1" x14ac:dyDescent="0.25">
      <c r="D702" s="674"/>
      <c r="E702" s="674"/>
      <c r="F702" s="674"/>
    </row>
    <row r="703" spans="4:6" s="360" customFormat="1" x14ac:dyDescent="0.25">
      <c r="D703" s="674"/>
      <c r="E703" s="674"/>
      <c r="F703" s="674"/>
    </row>
    <row r="704" spans="4:6" s="360" customFormat="1" x14ac:dyDescent="0.25">
      <c r="D704" s="674"/>
      <c r="E704" s="674"/>
      <c r="F704" s="674"/>
    </row>
    <row r="705" spans="4:6" s="360" customFormat="1" x14ac:dyDescent="0.25">
      <c r="D705" s="674"/>
      <c r="E705" s="674"/>
      <c r="F705" s="674"/>
    </row>
    <row r="706" spans="4:6" s="360" customFormat="1" x14ac:dyDescent="0.25">
      <c r="D706" s="674"/>
      <c r="E706" s="674"/>
      <c r="F706" s="674"/>
    </row>
    <row r="707" spans="4:6" s="360" customFormat="1" x14ac:dyDescent="0.25">
      <c r="D707" s="674"/>
      <c r="E707" s="674"/>
      <c r="F707" s="674"/>
    </row>
    <row r="708" spans="4:6" s="360" customFormat="1" x14ac:dyDescent="0.25">
      <c r="D708" s="674"/>
      <c r="E708" s="674"/>
      <c r="F708" s="674"/>
    </row>
    <row r="709" spans="4:6" s="360" customFormat="1" x14ac:dyDescent="0.25">
      <c r="D709" s="674"/>
      <c r="E709" s="674"/>
      <c r="F709" s="674"/>
    </row>
    <row r="710" spans="4:6" s="360" customFormat="1" x14ac:dyDescent="0.25">
      <c r="D710" s="674"/>
      <c r="E710" s="674"/>
      <c r="F710" s="674"/>
    </row>
    <row r="711" spans="4:6" s="360" customFormat="1" x14ac:dyDescent="0.25">
      <c r="D711" s="674"/>
      <c r="E711" s="674"/>
      <c r="F711" s="674"/>
    </row>
    <row r="712" spans="4:6" s="360" customFormat="1" x14ac:dyDescent="0.25">
      <c r="D712" s="674"/>
      <c r="E712" s="674"/>
      <c r="F712" s="674"/>
    </row>
    <row r="713" spans="4:6" s="360" customFormat="1" x14ac:dyDescent="0.25">
      <c r="D713" s="674"/>
      <c r="E713" s="674"/>
      <c r="F713" s="674"/>
    </row>
    <row r="714" spans="4:6" s="360" customFormat="1" x14ac:dyDescent="0.25">
      <c r="D714" s="674"/>
      <c r="E714" s="674"/>
      <c r="F714" s="674"/>
    </row>
    <row r="715" spans="4:6" s="360" customFormat="1" x14ac:dyDescent="0.25">
      <c r="D715" s="674"/>
      <c r="E715" s="674"/>
      <c r="F715" s="674"/>
    </row>
    <row r="716" spans="4:6" s="360" customFormat="1" x14ac:dyDescent="0.25">
      <c r="D716" s="674"/>
      <c r="E716" s="674"/>
      <c r="F716" s="674"/>
    </row>
    <row r="717" spans="4:6" s="360" customFormat="1" x14ac:dyDescent="0.25">
      <c r="D717" s="674"/>
      <c r="E717" s="674"/>
      <c r="F717" s="674"/>
    </row>
    <row r="718" spans="4:6" s="360" customFormat="1" x14ac:dyDescent="0.25">
      <c r="D718" s="674"/>
      <c r="E718" s="674"/>
      <c r="F718" s="674"/>
    </row>
    <row r="719" spans="4:6" s="360" customFormat="1" x14ac:dyDescent="0.25">
      <c r="D719" s="674"/>
      <c r="E719" s="674"/>
      <c r="F719" s="674"/>
    </row>
    <row r="720" spans="4:6" s="360" customFormat="1" x14ac:dyDescent="0.25">
      <c r="D720" s="674"/>
      <c r="E720" s="674"/>
      <c r="F720" s="674"/>
    </row>
    <row r="721" spans="4:6" s="360" customFormat="1" x14ac:dyDescent="0.25">
      <c r="D721" s="674"/>
      <c r="E721" s="674"/>
      <c r="F721" s="674"/>
    </row>
    <row r="722" spans="4:6" s="360" customFormat="1" x14ac:dyDescent="0.25">
      <c r="D722" s="674"/>
      <c r="E722" s="674"/>
      <c r="F722" s="674"/>
    </row>
    <row r="723" spans="4:6" s="360" customFormat="1" x14ac:dyDescent="0.25">
      <c r="D723" s="674"/>
      <c r="E723" s="674"/>
      <c r="F723" s="674"/>
    </row>
    <row r="724" spans="4:6" s="360" customFormat="1" x14ac:dyDescent="0.25">
      <c r="D724" s="674"/>
      <c r="E724" s="674"/>
      <c r="F724" s="674"/>
    </row>
    <row r="725" spans="4:6" s="360" customFormat="1" x14ac:dyDescent="0.25">
      <c r="D725" s="674"/>
      <c r="E725" s="674"/>
      <c r="F725" s="674"/>
    </row>
    <row r="726" spans="4:6" s="360" customFormat="1" x14ac:dyDescent="0.25">
      <c r="D726" s="674"/>
      <c r="E726" s="674"/>
      <c r="F726" s="674"/>
    </row>
    <row r="727" spans="4:6" s="360" customFormat="1" x14ac:dyDescent="0.25">
      <c r="D727" s="674"/>
      <c r="E727" s="674"/>
      <c r="F727" s="674"/>
    </row>
    <row r="728" spans="4:6" s="360" customFormat="1" x14ac:dyDescent="0.25">
      <c r="D728" s="674"/>
      <c r="E728" s="674"/>
      <c r="F728" s="674"/>
    </row>
    <row r="729" spans="4:6" s="360" customFormat="1" x14ac:dyDescent="0.25">
      <c r="D729" s="674"/>
      <c r="E729" s="674"/>
      <c r="F729" s="674"/>
    </row>
    <row r="730" spans="4:6" s="360" customFormat="1" x14ac:dyDescent="0.25">
      <c r="D730" s="674"/>
      <c r="E730" s="674"/>
      <c r="F730" s="674"/>
    </row>
    <row r="731" spans="4:6" s="360" customFormat="1" x14ac:dyDescent="0.25">
      <c r="D731" s="674"/>
      <c r="E731" s="674"/>
      <c r="F731" s="674"/>
    </row>
    <row r="732" spans="4:6" s="360" customFormat="1" x14ac:dyDescent="0.25">
      <c r="D732" s="674"/>
      <c r="E732" s="674"/>
      <c r="F732" s="674"/>
    </row>
    <row r="733" spans="4:6" s="360" customFormat="1" x14ac:dyDescent="0.25">
      <c r="D733" s="674"/>
      <c r="E733" s="674"/>
      <c r="F733" s="674"/>
    </row>
    <row r="734" spans="4:6" s="360" customFormat="1" x14ac:dyDescent="0.25">
      <c r="D734" s="674"/>
      <c r="E734" s="674"/>
      <c r="F734" s="674"/>
    </row>
    <row r="735" spans="4:6" s="360" customFormat="1" x14ac:dyDescent="0.25">
      <c r="D735" s="674"/>
      <c r="E735" s="674"/>
      <c r="F735" s="674"/>
    </row>
    <row r="736" spans="4:6" s="360" customFormat="1" x14ac:dyDescent="0.25">
      <c r="D736" s="674"/>
      <c r="E736" s="674"/>
      <c r="F736" s="674"/>
    </row>
    <row r="737" spans="4:6" s="360" customFormat="1" x14ac:dyDescent="0.25">
      <c r="D737" s="674"/>
      <c r="E737" s="674"/>
      <c r="F737" s="674"/>
    </row>
    <row r="738" spans="4:6" s="360" customFormat="1" x14ac:dyDescent="0.25">
      <c r="D738" s="674"/>
      <c r="E738" s="674"/>
      <c r="F738" s="674"/>
    </row>
    <row r="739" spans="4:6" s="360" customFormat="1" x14ac:dyDescent="0.25">
      <c r="D739" s="674"/>
      <c r="E739" s="674"/>
      <c r="F739" s="674"/>
    </row>
    <row r="740" spans="4:6" s="360" customFormat="1" x14ac:dyDescent="0.25">
      <c r="D740" s="674"/>
      <c r="E740" s="674"/>
      <c r="F740" s="674"/>
    </row>
    <row r="741" spans="4:6" s="360" customFormat="1" x14ac:dyDescent="0.25">
      <c r="D741" s="674"/>
      <c r="E741" s="674"/>
      <c r="F741" s="674"/>
    </row>
    <row r="742" spans="4:6" s="360" customFormat="1" x14ac:dyDescent="0.25">
      <c r="D742" s="674"/>
      <c r="E742" s="674"/>
      <c r="F742" s="674"/>
    </row>
    <row r="743" spans="4:6" s="360" customFormat="1" x14ac:dyDescent="0.25">
      <c r="D743" s="674"/>
      <c r="E743" s="674"/>
      <c r="F743" s="674"/>
    </row>
    <row r="744" spans="4:6" s="360" customFormat="1" x14ac:dyDescent="0.25">
      <c r="D744" s="674"/>
      <c r="E744" s="674"/>
      <c r="F744" s="674"/>
    </row>
    <row r="745" spans="4:6" s="360" customFormat="1" x14ac:dyDescent="0.25">
      <c r="D745" s="674"/>
      <c r="E745" s="674"/>
      <c r="F745" s="674"/>
    </row>
    <row r="746" spans="4:6" s="360" customFormat="1" x14ac:dyDescent="0.25">
      <c r="D746" s="674"/>
      <c r="E746" s="674"/>
      <c r="F746" s="674"/>
    </row>
    <row r="747" spans="4:6" s="360" customFormat="1" x14ac:dyDescent="0.25">
      <c r="D747" s="674"/>
      <c r="E747" s="674"/>
      <c r="F747" s="674"/>
    </row>
    <row r="748" spans="4:6" s="360" customFormat="1" x14ac:dyDescent="0.25">
      <c r="D748" s="674"/>
      <c r="E748" s="674"/>
      <c r="F748" s="674"/>
    </row>
    <row r="749" spans="4:6" s="360" customFormat="1" x14ac:dyDescent="0.25">
      <c r="D749" s="674"/>
      <c r="E749" s="674"/>
      <c r="F749" s="674"/>
    </row>
    <row r="750" spans="4:6" s="360" customFormat="1" x14ac:dyDescent="0.25">
      <c r="D750" s="674"/>
      <c r="E750" s="674"/>
      <c r="F750" s="674"/>
    </row>
    <row r="751" spans="4:6" s="360" customFormat="1" x14ac:dyDescent="0.25">
      <c r="D751" s="674"/>
      <c r="E751" s="674"/>
      <c r="F751" s="674"/>
    </row>
    <row r="752" spans="4:6" s="360" customFormat="1" x14ac:dyDescent="0.25">
      <c r="D752" s="674"/>
      <c r="E752" s="674"/>
      <c r="F752" s="674"/>
    </row>
    <row r="753" spans="4:6" s="360" customFormat="1" x14ac:dyDescent="0.25">
      <c r="D753" s="674"/>
      <c r="E753" s="674"/>
      <c r="F753" s="674"/>
    </row>
    <row r="754" spans="4:6" s="360" customFormat="1" x14ac:dyDescent="0.25">
      <c r="D754" s="674"/>
      <c r="E754" s="674"/>
      <c r="F754" s="674"/>
    </row>
    <row r="755" spans="4:6" s="360" customFormat="1" x14ac:dyDescent="0.25">
      <c r="D755" s="674"/>
      <c r="E755" s="674"/>
      <c r="F755" s="674"/>
    </row>
    <row r="756" spans="4:6" s="360" customFormat="1" x14ac:dyDescent="0.25">
      <c r="D756" s="674"/>
      <c r="E756" s="674"/>
      <c r="F756" s="674"/>
    </row>
    <row r="757" spans="4:6" s="360" customFormat="1" x14ac:dyDescent="0.25">
      <c r="D757" s="674"/>
      <c r="E757" s="674"/>
      <c r="F757" s="674"/>
    </row>
    <row r="758" spans="4:6" s="360" customFormat="1" x14ac:dyDescent="0.25">
      <c r="D758" s="674"/>
      <c r="E758" s="674"/>
      <c r="F758" s="674"/>
    </row>
    <row r="759" spans="4:6" s="360" customFormat="1" x14ac:dyDescent="0.25">
      <c r="D759" s="674"/>
      <c r="E759" s="674"/>
      <c r="F759" s="674"/>
    </row>
    <row r="760" spans="4:6" s="360" customFormat="1" x14ac:dyDescent="0.25">
      <c r="D760" s="674"/>
      <c r="E760" s="674"/>
      <c r="F760" s="674"/>
    </row>
    <row r="761" spans="4:6" s="360" customFormat="1" x14ac:dyDescent="0.25">
      <c r="D761" s="674"/>
      <c r="E761" s="674"/>
      <c r="F761" s="674"/>
    </row>
    <row r="762" spans="4:6" s="360" customFormat="1" x14ac:dyDescent="0.25">
      <c r="D762" s="674"/>
      <c r="E762" s="674"/>
      <c r="F762" s="674"/>
    </row>
    <row r="763" spans="4:6" s="360" customFormat="1" x14ac:dyDescent="0.25">
      <c r="D763" s="674"/>
      <c r="E763" s="674"/>
      <c r="F763" s="674"/>
    </row>
    <row r="764" spans="4:6" s="360" customFormat="1" x14ac:dyDescent="0.25">
      <c r="D764" s="674"/>
      <c r="E764" s="674"/>
      <c r="F764" s="674"/>
    </row>
    <row r="765" spans="4:6" s="360" customFormat="1" x14ac:dyDescent="0.25">
      <c r="D765" s="674"/>
      <c r="E765" s="674"/>
      <c r="F765" s="674"/>
    </row>
    <row r="766" spans="4:6" s="360" customFormat="1" x14ac:dyDescent="0.25">
      <c r="D766" s="674"/>
      <c r="E766" s="674"/>
      <c r="F766" s="674"/>
    </row>
    <row r="767" spans="4:6" s="360" customFormat="1" x14ac:dyDescent="0.25">
      <c r="D767" s="674"/>
      <c r="E767" s="674"/>
      <c r="F767" s="674"/>
    </row>
    <row r="768" spans="4:6" s="360" customFormat="1" x14ac:dyDescent="0.25">
      <c r="D768" s="674"/>
      <c r="E768" s="674"/>
      <c r="F768" s="674"/>
    </row>
    <row r="769" spans="4:6" s="360" customFormat="1" x14ac:dyDescent="0.25">
      <c r="D769" s="674"/>
      <c r="E769" s="674"/>
      <c r="F769" s="674"/>
    </row>
    <row r="770" spans="4:6" s="360" customFormat="1" x14ac:dyDescent="0.25">
      <c r="D770" s="674"/>
      <c r="E770" s="674"/>
      <c r="F770" s="674"/>
    </row>
    <row r="771" spans="4:6" s="360" customFormat="1" x14ac:dyDescent="0.25">
      <c r="D771" s="674"/>
      <c r="E771" s="674"/>
      <c r="F771" s="674"/>
    </row>
    <row r="772" spans="4:6" s="360" customFormat="1" x14ac:dyDescent="0.25">
      <c r="D772" s="674"/>
      <c r="E772" s="674"/>
      <c r="F772" s="674"/>
    </row>
    <row r="773" spans="4:6" s="360" customFormat="1" x14ac:dyDescent="0.25">
      <c r="D773" s="674"/>
      <c r="E773" s="674"/>
      <c r="F773" s="674"/>
    </row>
    <row r="774" spans="4:6" s="360" customFormat="1" x14ac:dyDescent="0.25">
      <c r="D774" s="674"/>
      <c r="E774" s="674"/>
      <c r="F774" s="674"/>
    </row>
    <row r="775" spans="4:6" s="360" customFormat="1" x14ac:dyDescent="0.25">
      <c r="D775" s="674"/>
      <c r="E775" s="674"/>
      <c r="F775" s="674"/>
    </row>
    <row r="776" spans="4:6" s="360" customFormat="1" x14ac:dyDescent="0.25">
      <c r="D776" s="674"/>
      <c r="E776" s="674"/>
      <c r="F776" s="674"/>
    </row>
    <row r="777" spans="4:6" s="360" customFormat="1" x14ac:dyDescent="0.25">
      <c r="D777" s="674"/>
      <c r="E777" s="674"/>
      <c r="F777" s="674"/>
    </row>
    <row r="778" spans="4:6" s="360" customFormat="1" x14ac:dyDescent="0.25">
      <c r="D778" s="674"/>
      <c r="E778" s="674"/>
      <c r="F778" s="674"/>
    </row>
    <row r="779" spans="4:6" s="360" customFormat="1" x14ac:dyDescent="0.25">
      <c r="D779" s="674"/>
      <c r="E779" s="674"/>
      <c r="F779" s="674"/>
    </row>
    <row r="780" spans="4:6" s="360" customFormat="1" x14ac:dyDescent="0.25">
      <c r="D780" s="674"/>
      <c r="E780" s="674"/>
      <c r="F780" s="674"/>
    </row>
    <row r="781" spans="4:6" s="360" customFormat="1" x14ac:dyDescent="0.25">
      <c r="D781" s="674"/>
      <c r="E781" s="674"/>
      <c r="F781" s="674"/>
    </row>
    <row r="782" spans="4:6" s="360" customFormat="1" x14ac:dyDescent="0.25">
      <c r="D782" s="674"/>
      <c r="E782" s="674"/>
      <c r="F782" s="674"/>
    </row>
    <row r="783" spans="4:6" s="360" customFormat="1" x14ac:dyDescent="0.25">
      <c r="D783" s="674"/>
      <c r="E783" s="674"/>
      <c r="F783" s="674"/>
    </row>
    <row r="784" spans="4:6" s="360" customFormat="1" x14ac:dyDescent="0.25">
      <c r="D784" s="674"/>
      <c r="E784" s="674"/>
      <c r="F784" s="674"/>
    </row>
    <row r="785" spans="4:6" s="360" customFormat="1" x14ac:dyDescent="0.25">
      <c r="D785" s="674"/>
      <c r="E785" s="674"/>
      <c r="F785" s="674"/>
    </row>
    <row r="786" spans="4:6" s="360" customFormat="1" x14ac:dyDescent="0.25">
      <c r="D786" s="674"/>
      <c r="E786" s="674"/>
      <c r="F786" s="674"/>
    </row>
    <row r="787" spans="4:6" s="360" customFormat="1" x14ac:dyDescent="0.25">
      <c r="D787" s="674"/>
      <c r="E787" s="674"/>
      <c r="F787" s="674"/>
    </row>
    <row r="788" spans="4:6" s="360" customFormat="1" x14ac:dyDescent="0.25">
      <c r="D788" s="674"/>
      <c r="E788" s="674"/>
      <c r="F788" s="674"/>
    </row>
    <row r="789" spans="4:6" s="360" customFormat="1" x14ac:dyDescent="0.25">
      <c r="D789" s="674"/>
      <c r="E789" s="674"/>
      <c r="F789" s="674"/>
    </row>
    <row r="790" spans="4:6" s="360" customFormat="1" x14ac:dyDescent="0.25">
      <c r="D790" s="674"/>
      <c r="E790" s="674"/>
      <c r="F790" s="674"/>
    </row>
    <row r="791" spans="4:6" s="360" customFormat="1" x14ac:dyDescent="0.25">
      <c r="D791" s="674"/>
      <c r="E791" s="674"/>
      <c r="F791" s="674"/>
    </row>
    <row r="792" spans="4:6" s="360" customFormat="1" x14ac:dyDescent="0.25">
      <c r="D792" s="674"/>
      <c r="E792" s="674"/>
      <c r="F792" s="674"/>
    </row>
    <row r="793" spans="4:6" s="360" customFormat="1" x14ac:dyDescent="0.25">
      <c r="D793" s="674"/>
      <c r="E793" s="674"/>
      <c r="F793" s="674"/>
    </row>
    <row r="794" spans="4:6" s="360" customFormat="1" x14ac:dyDescent="0.25">
      <c r="D794" s="674"/>
      <c r="E794" s="674"/>
      <c r="F794" s="674"/>
    </row>
    <row r="795" spans="4:6" s="360" customFormat="1" x14ac:dyDescent="0.25">
      <c r="D795" s="674"/>
      <c r="E795" s="674"/>
      <c r="F795" s="674"/>
    </row>
    <row r="796" spans="4:6" s="360" customFormat="1" x14ac:dyDescent="0.25">
      <c r="D796" s="674"/>
      <c r="E796" s="674"/>
      <c r="F796" s="674"/>
    </row>
    <row r="797" spans="4:6" s="360" customFormat="1" x14ac:dyDescent="0.25">
      <c r="D797" s="674"/>
      <c r="E797" s="674"/>
      <c r="F797" s="674"/>
    </row>
    <row r="798" spans="4:6" s="360" customFormat="1" x14ac:dyDescent="0.25">
      <c r="D798" s="674"/>
      <c r="E798" s="674"/>
      <c r="F798" s="674"/>
    </row>
    <row r="799" spans="4:6" s="360" customFormat="1" x14ac:dyDescent="0.25">
      <c r="D799" s="674"/>
      <c r="E799" s="674"/>
      <c r="F799" s="674"/>
    </row>
    <row r="800" spans="4:6" s="360" customFormat="1" x14ac:dyDescent="0.25">
      <c r="D800" s="674"/>
      <c r="E800" s="674"/>
      <c r="F800" s="674"/>
    </row>
    <row r="801" spans="4:6" s="360" customFormat="1" x14ac:dyDescent="0.25">
      <c r="D801" s="674"/>
      <c r="E801" s="674"/>
      <c r="F801" s="674"/>
    </row>
    <row r="802" spans="4:6" s="360" customFormat="1" x14ac:dyDescent="0.25">
      <c r="D802" s="674"/>
      <c r="E802" s="674"/>
      <c r="F802" s="674"/>
    </row>
    <row r="803" spans="4:6" s="360" customFormat="1" x14ac:dyDescent="0.25">
      <c r="D803" s="674"/>
      <c r="E803" s="674"/>
      <c r="F803" s="674"/>
    </row>
    <row r="804" spans="4:6" s="360" customFormat="1" x14ac:dyDescent="0.25">
      <c r="D804" s="674"/>
      <c r="E804" s="674"/>
      <c r="F804" s="674"/>
    </row>
    <row r="805" spans="4:6" s="360" customFormat="1" x14ac:dyDescent="0.25">
      <c r="D805" s="674"/>
      <c r="E805" s="674"/>
      <c r="F805" s="674"/>
    </row>
    <row r="806" spans="4:6" s="360" customFormat="1" x14ac:dyDescent="0.25">
      <c r="D806" s="674"/>
      <c r="E806" s="674"/>
      <c r="F806" s="674"/>
    </row>
    <row r="807" spans="4:6" s="360" customFormat="1" x14ac:dyDescent="0.25">
      <c r="D807" s="674"/>
      <c r="E807" s="674"/>
      <c r="F807" s="674"/>
    </row>
    <row r="808" spans="4:6" s="360" customFormat="1" x14ac:dyDescent="0.25">
      <c r="D808" s="674"/>
      <c r="E808" s="674"/>
      <c r="F808" s="674"/>
    </row>
    <row r="809" spans="4:6" s="360" customFormat="1" x14ac:dyDescent="0.25">
      <c r="D809" s="674"/>
      <c r="E809" s="674"/>
      <c r="F809" s="674"/>
    </row>
    <row r="810" spans="4:6" s="360" customFormat="1" x14ac:dyDescent="0.25">
      <c r="D810" s="674"/>
      <c r="E810" s="674"/>
      <c r="F810" s="674"/>
    </row>
    <row r="811" spans="4:6" s="360" customFormat="1" x14ac:dyDescent="0.25">
      <c r="D811" s="674"/>
      <c r="E811" s="674"/>
      <c r="F811" s="674"/>
    </row>
    <row r="812" spans="4:6" s="360" customFormat="1" x14ac:dyDescent="0.25">
      <c r="D812" s="674"/>
      <c r="E812" s="674"/>
      <c r="F812" s="674"/>
    </row>
    <row r="813" spans="4:6" s="360" customFormat="1" x14ac:dyDescent="0.25">
      <c r="D813" s="674"/>
      <c r="E813" s="674"/>
      <c r="F813" s="674"/>
    </row>
    <row r="814" spans="4:6" s="360" customFormat="1" x14ac:dyDescent="0.25">
      <c r="D814" s="674"/>
      <c r="E814" s="674"/>
      <c r="F814" s="674"/>
    </row>
    <row r="815" spans="4:6" s="360" customFormat="1" x14ac:dyDescent="0.25">
      <c r="D815" s="674"/>
      <c r="E815" s="674"/>
      <c r="F815" s="674"/>
    </row>
    <row r="816" spans="4:6" s="360" customFormat="1" x14ac:dyDescent="0.25">
      <c r="D816" s="674"/>
      <c r="E816" s="674"/>
      <c r="F816" s="674"/>
    </row>
    <row r="817" spans="4:6" s="360" customFormat="1" x14ac:dyDescent="0.25">
      <c r="D817" s="674"/>
      <c r="E817" s="674"/>
      <c r="F817" s="674"/>
    </row>
    <row r="818" spans="4:6" s="360" customFormat="1" x14ac:dyDescent="0.25">
      <c r="D818" s="674"/>
      <c r="E818" s="674"/>
      <c r="F818" s="674"/>
    </row>
    <row r="819" spans="4:6" s="360" customFormat="1" x14ac:dyDescent="0.25">
      <c r="D819" s="674"/>
      <c r="E819" s="674"/>
      <c r="F819" s="674"/>
    </row>
    <row r="820" spans="4:6" s="360" customFormat="1" x14ac:dyDescent="0.25">
      <c r="D820" s="674"/>
      <c r="E820" s="674"/>
      <c r="F820" s="674"/>
    </row>
    <row r="821" spans="4:6" s="360" customFormat="1" x14ac:dyDescent="0.25">
      <c r="D821" s="674"/>
      <c r="E821" s="674"/>
      <c r="F821" s="674"/>
    </row>
    <row r="822" spans="4:6" s="360" customFormat="1" x14ac:dyDescent="0.25">
      <c r="D822" s="674"/>
      <c r="E822" s="674"/>
      <c r="F822" s="674"/>
    </row>
    <row r="823" spans="4:6" s="360" customFormat="1" x14ac:dyDescent="0.25">
      <c r="D823" s="674"/>
      <c r="E823" s="674"/>
      <c r="F823" s="674"/>
    </row>
    <row r="824" spans="4:6" s="360" customFormat="1" x14ac:dyDescent="0.25">
      <c r="D824" s="674"/>
      <c r="E824" s="674"/>
      <c r="F824" s="674"/>
    </row>
    <row r="825" spans="4:6" s="360" customFormat="1" x14ac:dyDescent="0.25">
      <c r="D825" s="674"/>
      <c r="E825" s="674"/>
      <c r="F825" s="674"/>
    </row>
    <row r="826" spans="4:6" s="360" customFormat="1" x14ac:dyDescent="0.25">
      <c r="D826" s="674"/>
      <c r="E826" s="674"/>
      <c r="F826" s="674"/>
    </row>
    <row r="827" spans="4:6" s="360" customFormat="1" x14ac:dyDescent="0.25">
      <c r="D827" s="674"/>
      <c r="E827" s="674"/>
      <c r="F827" s="674"/>
    </row>
    <row r="828" spans="4:6" s="360" customFormat="1" x14ac:dyDescent="0.25">
      <c r="D828" s="674"/>
      <c r="E828" s="674"/>
      <c r="F828" s="674"/>
    </row>
    <row r="829" spans="4:6" s="360" customFormat="1" x14ac:dyDescent="0.25">
      <c r="D829" s="674"/>
      <c r="E829" s="674"/>
      <c r="F829" s="674"/>
    </row>
    <row r="830" spans="4:6" s="360" customFormat="1" x14ac:dyDescent="0.25">
      <c r="D830" s="674"/>
      <c r="E830" s="674"/>
      <c r="F830" s="674"/>
    </row>
    <row r="831" spans="4:6" s="360" customFormat="1" x14ac:dyDescent="0.25">
      <c r="D831" s="674"/>
      <c r="E831" s="674"/>
      <c r="F831" s="674"/>
    </row>
    <row r="832" spans="4:6" s="360" customFormat="1" x14ac:dyDescent="0.25">
      <c r="D832" s="674"/>
      <c r="E832" s="674"/>
      <c r="F832" s="674"/>
    </row>
    <row r="833" spans="4:6" s="360" customFormat="1" x14ac:dyDescent="0.25">
      <c r="D833" s="674"/>
      <c r="E833" s="674"/>
      <c r="F833" s="674"/>
    </row>
    <row r="834" spans="4:6" s="360" customFormat="1" x14ac:dyDescent="0.25">
      <c r="D834" s="674"/>
      <c r="E834" s="674"/>
      <c r="F834" s="674"/>
    </row>
    <row r="835" spans="4:6" s="360" customFormat="1" x14ac:dyDescent="0.25">
      <c r="D835" s="674"/>
      <c r="E835" s="674"/>
      <c r="F835" s="674"/>
    </row>
    <row r="836" spans="4:6" s="360" customFormat="1" x14ac:dyDescent="0.25">
      <c r="D836" s="674"/>
      <c r="E836" s="674"/>
      <c r="F836" s="674"/>
    </row>
    <row r="837" spans="4:6" s="360" customFormat="1" x14ac:dyDescent="0.25">
      <c r="D837" s="674"/>
      <c r="E837" s="674"/>
      <c r="F837" s="674"/>
    </row>
    <row r="838" spans="4:6" s="360" customFormat="1" x14ac:dyDescent="0.25">
      <c r="D838" s="674"/>
      <c r="E838" s="674"/>
      <c r="F838" s="674"/>
    </row>
    <row r="839" spans="4:6" s="360" customFormat="1" x14ac:dyDescent="0.25">
      <c r="D839" s="674"/>
      <c r="E839" s="674"/>
      <c r="F839" s="674"/>
    </row>
    <row r="840" spans="4:6" s="360" customFormat="1" x14ac:dyDescent="0.25">
      <c r="D840" s="674"/>
      <c r="E840" s="674"/>
      <c r="F840" s="674"/>
    </row>
    <row r="841" spans="4:6" s="360" customFormat="1" x14ac:dyDescent="0.25">
      <c r="D841" s="674"/>
      <c r="E841" s="674"/>
      <c r="F841" s="674"/>
    </row>
    <row r="842" spans="4:6" s="360" customFormat="1" x14ac:dyDescent="0.25">
      <c r="D842" s="674"/>
      <c r="E842" s="674"/>
      <c r="F842" s="674"/>
    </row>
    <row r="843" spans="4:6" s="360" customFormat="1" x14ac:dyDescent="0.25">
      <c r="D843" s="674"/>
      <c r="E843" s="674"/>
      <c r="F843" s="674"/>
    </row>
    <row r="844" spans="4:6" s="360" customFormat="1" x14ac:dyDescent="0.25">
      <c r="D844" s="674"/>
      <c r="E844" s="674"/>
      <c r="F844" s="674"/>
    </row>
    <row r="845" spans="4:6" s="360" customFormat="1" x14ac:dyDescent="0.25">
      <c r="D845" s="674"/>
      <c r="E845" s="674"/>
      <c r="F845" s="674"/>
    </row>
    <row r="846" spans="4:6" s="360" customFormat="1" x14ac:dyDescent="0.25">
      <c r="D846" s="674"/>
      <c r="E846" s="674"/>
      <c r="F846" s="674"/>
    </row>
    <row r="847" spans="4:6" s="360" customFormat="1" x14ac:dyDescent="0.25">
      <c r="D847" s="674"/>
      <c r="E847" s="674"/>
      <c r="F847" s="674"/>
    </row>
    <row r="848" spans="4:6" s="360" customFormat="1" x14ac:dyDescent="0.25">
      <c r="D848" s="674"/>
      <c r="E848" s="674"/>
      <c r="F848" s="674"/>
    </row>
    <row r="849" spans="4:6" s="360" customFormat="1" x14ac:dyDescent="0.25">
      <c r="D849" s="674"/>
      <c r="E849" s="674"/>
      <c r="F849" s="674"/>
    </row>
    <row r="850" spans="4:6" s="360" customFormat="1" x14ac:dyDescent="0.25">
      <c r="D850" s="674"/>
      <c r="E850" s="674"/>
      <c r="F850" s="674"/>
    </row>
    <row r="851" spans="4:6" s="360" customFormat="1" x14ac:dyDescent="0.25">
      <c r="D851" s="674"/>
      <c r="E851" s="674"/>
      <c r="F851" s="674"/>
    </row>
    <row r="852" spans="4:6" s="360" customFormat="1" x14ac:dyDescent="0.25">
      <c r="D852" s="674"/>
      <c r="E852" s="674"/>
      <c r="F852" s="674"/>
    </row>
    <row r="853" spans="4:6" s="360" customFormat="1" x14ac:dyDescent="0.25">
      <c r="D853" s="674"/>
      <c r="E853" s="674"/>
      <c r="F853" s="674"/>
    </row>
    <row r="854" spans="4:6" s="360" customFormat="1" x14ac:dyDescent="0.25">
      <c r="D854" s="674"/>
      <c r="E854" s="674"/>
      <c r="F854" s="674"/>
    </row>
    <row r="855" spans="4:6" s="360" customFormat="1" x14ac:dyDescent="0.25">
      <c r="D855" s="674"/>
      <c r="E855" s="674"/>
      <c r="F855" s="674"/>
    </row>
    <row r="856" spans="4:6" s="360" customFormat="1" x14ac:dyDescent="0.25">
      <c r="D856" s="674"/>
      <c r="E856" s="674"/>
      <c r="F856" s="674"/>
    </row>
    <row r="857" spans="4:6" s="360" customFormat="1" x14ac:dyDescent="0.25">
      <c r="D857" s="674"/>
      <c r="E857" s="674"/>
      <c r="F857" s="674"/>
    </row>
    <row r="858" spans="4:6" s="360" customFormat="1" x14ac:dyDescent="0.25">
      <c r="D858" s="674"/>
      <c r="E858" s="674"/>
      <c r="F858" s="674"/>
    </row>
    <row r="859" spans="4:6" s="360" customFormat="1" x14ac:dyDescent="0.25">
      <c r="D859" s="674"/>
      <c r="E859" s="674"/>
      <c r="F859" s="674"/>
    </row>
    <row r="860" spans="4:6" s="360" customFormat="1" x14ac:dyDescent="0.25">
      <c r="D860" s="674"/>
      <c r="E860" s="674"/>
      <c r="F860" s="674"/>
    </row>
    <row r="861" spans="4:6" s="360" customFormat="1" x14ac:dyDescent="0.25">
      <c r="D861" s="674"/>
      <c r="E861" s="674"/>
      <c r="F861" s="674"/>
    </row>
    <row r="862" spans="4:6" s="360" customFormat="1" x14ac:dyDescent="0.25">
      <c r="D862" s="674"/>
      <c r="E862" s="674"/>
      <c r="F862" s="674"/>
    </row>
    <row r="863" spans="4:6" s="360" customFormat="1" x14ac:dyDescent="0.25">
      <c r="D863" s="674"/>
      <c r="E863" s="674"/>
      <c r="F863" s="674"/>
    </row>
    <row r="864" spans="4:6" s="360" customFormat="1" x14ac:dyDescent="0.25">
      <c r="D864" s="674"/>
      <c r="E864" s="674"/>
      <c r="F864" s="674"/>
    </row>
    <row r="865" spans="4:6" s="360" customFormat="1" x14ac:dyDescent="0.25">
      <c r="D865" s="674"/>
      <c r="E865" s="674"/>
      <c r="F865" s="674"/>
    </row>
    <row r="866" spans="4:6" s="360" customFormat="1" x14ac:dyDescent="0.25">
      <c r="D866" s="674"/>
      <c r="E866" s="674"/>
      <c r="F866" s="674"/>
    </row>
    <row r="867" spans="4:6" s="360" customFormat="1" x14ac:dyDescent="0.25">
      <c r="D867" s="674"/>
      <c r="E867" s="674"/>
      <c r="F867" s="674"/>
    </row>
    <row r="868" spans="4:6" s="360" customFormat="1" x14ac:dyDescent="0.25">
      <c r="D868" s="674"/>
      <c r="E868" s="674"/>
      <c r="F868" s="674"/>
    </row>
    <row r="869" spans="4:6" s="360" customFormat="1" x14ac:dyDescent="0.25">
      <c r="D869" s="674"/>
      <c r="E869" s="674"/>
      <c r="F869" s="674"/>
    </row>
    <row r="870" spans="4:6" s="360" customFormat="1" x14ac:dyDescent="0.25">
      <c r="D870" s="674"/>
      <c r="E870" s="674"/>
      <c r="F870" s="674"/>
    </row>
    <row r="871" spans="4:6" s="360" customFormat="1" x14ac:dyDescent="0.25">
      <c r="D871" s="674"/>
      <c r="E871" s="674"/>
      <c r="F871" s="674"/>
    </row>
    <row r="872" spans="4:6" s="360" customFormat="1" x14ac:dyDescent="0.25">
      <c r="D872" s="674"/>
      <c r="E872" s="674"/>
      <c r="F872" s="674"/>
    </row>
    <row r="873" spans="4:6" s="360" customFormat="1" x14ac:dyDescent="0.25">
      <c r="D873" s="674"/>
      <c r="E873" s="674"/>
      <c r="F873" s="674"/>
    </row>
    <row r="874" spans="4:6" s="360" customFormat="1" x14ac:dyDescent="0.25">
      <c r="D874" s="674"/>
      <c r="E874" s="674"/>
      <c r="F874" s="674"/>
    </row>
    <row r="875" spans="4:6" s="360" customFormat="1" x14ac:dyDescent="0.25">
      <c r="D875" s="674"/>
      <c r="E875" s="674"/>
      <c r="F875" s="674"/>
    </row>
    <row r="876" spans="4:6" s="360" customFormat="1" x14ac:dyDescent="0.25">
      <c r="D876" s="674"/>
      <c r="E876" s="674"/>
      <c r="F876" s="674"/>
    </row>
    <row r="877" spans="4:6" s="360" customFormat="1" x14ac:dyDescent="0.25">
      <c r="D877" s="674"/>
      <c r="E877" s="674"/>
      <c r="F877" s="674"/>
    </row>
    <row r="878" spans="4:6" s="360" customFormat="1" x14ac:dyDescent="0.25">
      <c r="D878" s="674"/>
      <c r="E878" s="674"/>
      <c r="F878" s="674"/>
    </row>
    <row r="879" spans="4:6" s="360" customFormat="1" x14ac:dyDescent="0.25">
      <c r="D879" s="674"/>
      <c r="E879" s="674"/>
      <c r="F879" s="674"/>
    </row>
    <row r="880" spans="4:6" s="360" customFormat="1" x14ac:dyDescent="0.25">
      <c r="D880" s="674"/>
      <c r="E880" s="674"/>
      <c r="F880" s="674"/>
    </row>
    <row r="881" spans="4:6" s="360" customFormat="1" x14ac:dyDescent="0.25">
      <c r="D881" s="674"/>
      <c r="E881" s="674"/>
      <c r="F881" s="674"/>
    </row>
    <row r="882" spans="4:6" s="360" customFormat="1" x14ac:dyDescent="0.25">
      <c r="D882" s="674"/>
      <c r="E882" s="674"/>
      <c r="F882" s="674"/>
    </row>
    <row r="883" spans="4:6" s="360" customFormat="1" x14ac:dyDescent="0.25">
      <c r="D883" s="674"/>
      <c r="E883" s="674"/>
      <c r="F883" s="674"/>
    </row>
    <row r="884" spans="4:6" s="360" customFormat="1" x14ac:dyDescent="0.25">
      <c r="D884" s="674"/>
      <c r="E884" s="674"/>
      <c r="F884" s="674"/>
    </row>
    <row r="885" spans="4:6" s="360" customFormat="1" x14ac:dyDescent="0.25">
      <c r="D885" s="674"/>
      <c r="E885" s="674"/>
      <c r="F885" s="674"/>
    </row>
    <row r="886" spans="4:6" s="360" customFormat="1" x14ac:dyDescent="0.25">
      <c r="D886" s="674"/>
      <c r="E886" s="674"/>
      <c r="F886" s="674"/>
    </row>
    <row r="887" spans="4:6" s="360" customFormat="1" x14ac:dyDescent="0.25">
      <c r="D887" s="674"/>
      <c r="E887" s="674"/>
      <c r="F887" s="674"/>
    </row>
    <row r="888" spans="4:6" s="360" customFormat="1" x14ac:dyDescent="0.25">
      <c r="D888" s="674"/>
      <c r="E888" s="674"/>
      <c r="F888" s="674"/>
    </row>
    <row r="889" spans="4:6" s="360" customFormat="1" x14ac:dyDescent="0.25">
      <c r="D889" s="674"/>
      <c r="E889" s="674"/>
      <c r="F889" s="674"/>
    </row>
    <row r="890" spans="4:6" s="360" customFormat="1" x14ac:dyDescent="0.25">
      <c r="D890" s="674"/>
      <c r="E890" s="674"/>
      <c r="F890" s="674"/>
    </row>
    <row r="891" spans="4:6" s="360" customFormat="1" x14ac:dyDescent="0.25">
      <c r="D891" s="674"/>
      <c r="E891" s="674"/>
      <c r="F891" s="674"/>
    </row>
    <row r="892" spans="4:6" s="360" customFormat="1" x14ac:dyDescent="0.25">
      <c r="D892" s="674"/>
      <c r="E892" s="674"/>
      <c r="F892" s="674"/>
    </row>
    <row r="893" spans="4:6" s="360" customFormat="1" x14ac:dyDescent="0.25">
      <c r="D893" s="674"/>
      <c r="E893" s="674"/>
      <c r="F893" s="674"/>
    </row>
    <row r="894" spans="4:6" s="360" customFormat="1" x14ac:dyDescent="0.25">
      <c r="D894" s="674"/>
      <c r="E894" s="674"/>
      <c r="F894" s="674"/>
    </row>
    <row r="895" spans="4:6" s="360" customFormat="1" x14ac:dyDescent="0.25">
      <c r="D895" s="674"/>
      <c r="E895" s="674"/>
      <c r="F895" s="674"/>
    </row>
    <row r="896" spans="4:6" s="360" customFormat="1" x14ac:dyDescent="0.25">
      <c r="D896" s="674"/>
      <c r="E896" s="674"/>
      <c r="F896" s="674"/>
    </row>
    <row r="897" spans="4:6" s="360" customFormat="1" x14ac:dyDescent="0.25">
      <c r="D897" s="674"/>
      <c r="E897" s="674"/>
      <c r="F897" s="674"/>
    </row>
    <row r="898" spans="4:6" s="360" customFormat="1" x14ac:dyDescent="0.25">
      <c r="D898" s="674"/>
      <c r="E898" s="674"/>
      <c r="F898" s="674"/>
    </row>
    <row r="899" spans="4:6" s="360" customFormat="1" x14ac:dyDescent="0.25">
      <c r="D899" s="674"/>
      <c r="E899" s="674"/>
      <c r="F899" s="674"/>
    </row>
    <row r="900" spans="4:6" s="360" customFormat="1" x14ac:dyDescent="0.25">
      <c r="D900" s="674"/>
      <c r="E900" s="674"/>
      <c r="F900" s="674"/>
    </row>
    <row r="901" spans="4:6" s="360" customFormat="1" x14ac:dyDescent="0.25">
      <c r="D901" s="674"/>
      <c r="E901" s="674"/>
      <c r="F901" s="674"/>
    </row>
    <row r="902" spans="4:6" s="360" customFormat="1" x14ac:dyDescent="0.25">
      <c r="D902" s="674"/>
      <c r="E902" s="674"/>
      <c r="F902" s="674"/>
    </row>
    <row r="903" spans="4:6" s="360" customFormat="1" x14ac:dyDescent="0.25">
      <c r="D903" s="674"/>
      <c r="E903" s="674"/>
      <c r="F903" s="674"/>
    </row>
    <row r="904" spans="4:6" s="360" customFormat="1" x14ac:dyDescent="0.25">
      <c r="D904" s="674"/>
      <c r="E904" s="674"/>
      <c r="F904" s="674"/>
    </row>
    <row r="905" spans="4:6" s="360" customFormat="1" x14ac:dyDescent="0.25">
      <c r="D905" s="674"/>
      <c r="E905" s="674"/>
      <c r="F905" s="674"/>
    </row>
    <row r="906" spans="4:6" s="360" customFormat="1" x14ac:dyDescent="0.25">
      <c r="D906" s="674"/>
      <c r="E906" s="674"/>
      <c r="F906" s="674"/>
    </row>
    <row r="907" spans="4:6" s="360" customFormat="1" x14ac:dyDescent="0.25">
      <c r="D907" s="674"/>
      <c r="E907" s="674"/>
      <c r="F907" s="674"/>
    </row>
    <row r="908" spans="4:6" s="360" customFormat="1" x14ac:dyDescent="0.25">
      <c r="D908" s="674"/>
      <c r="E908" s="674"/>
      <c r="F908" s="674"/>
    </row>
    <row r="909" spans="4:6" s="360" customFormat="1" x14ac:dyDescent="0.25">
      <c r="D909" s="674"/>
      <c r="E909" s="674"/>
      <c r="F909" s="674"/>
    </row>
    <row r="910" spans="4:6" s="360" customFormat="1" x14ac:dyDescent="0.25">
      <c r="D910" s="674"/>
      <c r="E910" s="674"/>
      <c r="F910" s="674"/>
    </row>
    <row r="911" spans="4:6" s="360" customFormat="1" x14ac:dyDescent="0.25">
      <c r="D911" s="674"/>
      <c r="E911" s="674"/>
      <c r="F911" s="674"/>
    </row>
    <row r="912" spans="4:6" s="360" customFormat="1" x14ac:dyDescent="0.25">
      <c r="D912" s="674"/>
      <c r="E912" s="674"/>
      <c r="F912" s="674"/>
    </row>
    <row r="913" spans="4:6" s="360" customFormat="1" x14ac:dyDescent="0.25">
      <c r="D913" s="674"/>
      <c r="E913" s="674"/>
      <c r="F913" s="674"/>
    </row>
    <row r="914" spans="4:6" s="360" customFormat="1" x14ac:dyDescent="0.25">
      <c r="D914" s="674"/>
      <c r="E914" s="674"/>
      <c r="F914" s="674"/>
    </row>
    <row r="915" spans="4:6" s="360" customFormat="1" x14ac:dyDescent="0.25">
      <c r="D915" s="674"/>
      <c r="E915" s="674"/>
      <c r="F915" s="674"/>
    </row>
    <row r="916" spans="4:6" s="360" customFormat="1" x14ac:dyDescent="0.25">
      <c r="D916" s="674"/>
      <c r="E916" s="674"/>
      <c r="F916" s="674"/>
    </row>
    <row r="917" spans="4:6" s="360" customFormat="1" x14ac:dyDescent="0.25">
      <c r="D917" s="674"/>
      <c r="E917" s="674"/>
      <c r="F917" s="674"/>
    </row>
    <row r="918" spans="4:6" s="360" customFormat="1" x14ac:dyDescent="0.25">
      <c r="D918" s="674"/>
      <c r="E918" s="674"/>
      <c r="F918" s="674"/>
    </row>
    <row r="919" spans="4:6" s="360" customFormat="1" x14ac:dyDescent="0.25">
      <c r="D919" s="674"/>
      <c r="E919" s="674"/>
      <c r="F919" s="674"/>
    </row>
    <row r="920" spans="4:6" s="360" customFormat="1" x14ac:dyDescent="0.25">
      <c r="D920" s="674"/>
      <c r="E920" s="674"/>
      <c r="F920" s="674"/>
    </row>
    <row r="921" spans="4:6" s="360" customFormat="1" x14ac:dyDescent="0.25">
      <c r="D921" s="674"/>
      <c r="E921" s="674"/>
      <c r="F921" s="674"/>
    </row>
    <row r="922" spans="4:6" s="360" customFormat="1" x14ac:dyDescent="0.25">
      <c r="D922" s="674"/>
      <c r="E922" s="674"/>
      <c r="F922" s="674"/>
    </row>
    <row r="923" spans="4:6" s="360" customFormat="1" x14ac:dyDescent="0.25">
      <c r="D923" s="674"/>
      <c r="E923" s="674"/>
      <c r="F923" s="674"/>
    </row>
    <row r="924" spans="4:6" s="360" customFormat="1" x14ac:dyDescent="0.25">
      <c r="D924" s="674"/>
      <c r="E924" s="674"/>
      <c r="F924" s="674"/>
    </row>
    <row r="925" spans="4:6" s="360" customFormat="1" x14ac:dyDescent="0.25">
      <c r="D925" s="674"/>
      <c r="E925" s="674"/>
      <c r="F925" s="674"/>
    </row>
    <row r="926" spans="4:6" s="360" customFormat="1" x14ac:dyDescent="0.25">
      <c r="D926" s="674"/>
      <c r="E926" s="674"/>
      <c r="F926" s="674"/>
    </row>
    <row r="927" spans="4:6" s="360" customFormat="1" x14ac:dyDescent="0.25">
      <c r="D927" s="674"/>
      <c r="E927" s="674"/>
      <c r="F927" s="674"/>
    </row>
    <row r="928" spans="4:6" s="360" customFormat="1" x14ac:dyDescent="0.25">
      <c r="D928" s="674"/>
      <c r="E928" s="674"/>
      <c r="F928" s="674"/>
    </row>
    <row r="929" spans="4:6" s="360" customFormat="1" x14ac:dyDescent="0.25">
      <c r="D929" s="674"/>
      <c r="E929" s="674"/>
      <c r="F929" s="674"/>
    </row>
    <row r="930" spans="4:6" s="360" customFormat="1" x14ac:dyDescent="0.25">
      <c r="D930" s="674"/>
      <c r="E930" s="674"/>
      <c r="F930" s="674"/>
    </row>
    <row r="931" spans="4:6" s="360" customFormat="1" x14ac:dyDescent="0.25">
      <c r="D931" s="674"/>
      <c r="E931" s="674"/>
      <c r="F931" s="674"/>
    </row>
    <row r="932" spans="4:6" s="360" customFormat="1" x14ac:dyDescent="0.25">
      <c r="D932" s="674"/>
      <c r="E932" s="674"/>
      <c r="F932" s="674"/>
    </row>
    <row r="933" spans="4:6" s="360" customFormat="1" x14ac:dyDescent="0.25">
      <c r="D933" s="674"/>
      <c r="E933" s="674"/>
      <c r="F933" s="674"/>
    </row>
    <row r="934" spans="4:6" s="360" customFormat="1" x14ac:dyDescent="0.25">
      <c r="D934" s="674"/>
      <c r="E934" s="674"/>
      <c r="F934" s="674"/>
    </row>
    <row r="935" spans="4:6" s="360" customFormat="1" x14ac:dyDescent="0.25">
      <c r="D935" s="674"/>
      <c r="E935" s="674"/>
      <c r="F935" s="674"/>
    </row>
    <row r="936" spans="4:6" s="360" customFormat="1" x14ac:dyDescent="0.25">
      <c r="D936" s="674"/>
      <c r="E936" s="674"/>
      <c r="F936" s="674"/>
    </row>
    <row r="937" spans="4:6" s="360" customFormat="1" x14ac:dyDescent="0.25">
      <c r="D937" s="674"/>
      <c r="E937" s="674"/>
      <c r="F937" s="674"/>
    </row>
    <row r="938" spans="4:6" s="360" customFormat="1" x14ac:dyDescent="0.25">
      <c r="D938" s="674"/>
      <c r="E938" s="674"/>
      <c r="F938" s="674"/>
    </row>
    <row r="939" spans="4:6" s="360" customFormat="1" x14ac:dyDescent="0.25">
      <c r="D939" s="674"/>
      <c r="E939" s="674"/>
      <c r="F939" s="674"/>
    </row>
    <row r="940" spans="4:6" s="360" customFormat="1" x14ac:dyDescent="0.25">
      <c r="D940" s="674"/>
      <c r="E940" s="674"/>
      <c r="F940" s="674"/>
    </row>
    <row r="941" spans="4:6" s="360" customFormat="1" x14ac:dyDescent="0.25">
      <c r="D941" s="674"/>
      <c r="E941" s="674"/>
      <c r="F941" s="674"/>
    </row>
    <row r="942" spans="4:6" s="360" customFormat="1" x14ac:dyDescent="0.25">
      <c r="D942" s="674"/>
      <c r="E942" s="674"/>
      <c r="F942" s="674"/>
    </row>
    <row r="943" spans="4:6" s="360" customFormat="1" x14ac:dyDescent="0.25">
      <c r="D943" s="674"/>
      <c r="E943" s="674"/>
      <c r="F943" s="674"/>
    </row>
    <row r="944" spans="4:6" s="360" customFormat="1" x14ac:dyDescent="0.25">
      <c r="D944" s="674"/>
      <c r="E944" s="674"/>
      <c r="F944" s="674"/>
    </row>
    <row r="945" spans="4:6" s="360" customFormat="1" x14ac:dyDescent="0.25">
      <c r="D945" s="674"/>
      <c r="E945" s="674"/>
      <c r="F945" s="674"/>
    </row>
    <row r="946" spans="4:6" s="360" customFormat="1" x14ac:dyDescent="0.25">
      <c r="D946" s="674"/>
      <c r="E946" s="674"/>
      <c r="F946" s="674"/>
    </row>
    <row r="947" spans="4:6" s="360" customFormat="1" x14ac:dyDescent="0.25">
      <c r="D947" s="674"/>
      <c r="E947" s="674"/>
      <c r="F947" s="674"/>
    </row>
    <row r="948" spans="4:6" s="360" customFormat="1" x14ac:dyDescent="0.25">
      <c r="D948" s="674"/>
      <c r="E948" s="674"/>
      <c r="F948" s="674"/>
    </row>
    <row r="949" spans="4:6" s="360" customFormat="1" x14ac:dyDescent="0.25">
      <c r="D949" s="674"/>
      <c r="E949" s="674"/>
      <c r="F949" s="674"/>
    </row>
    <row r="950" spans="4:6" s="360" customFormat="1" x14ac:dyDescent="0.25">
      <c r="D950" s="674"/>
      <c r="E950" s="674"/>
      <c r="F950" s="674"/>
    </row>
    <row r="951" spans="4:6" s="360" customFormat="1" x14ac:dyDescent="0.25">
      <c r="D951" s="674"/>
      <c r="E951" s="674"/>
      <c r="F951" s="674"/>
    </row>
    <row r="952" spans="4:6" s="360" customFormat="1" x14ac:dyDescent="0.25">
      <c r="D952" s="674"/>
      <c r="E952" s="674"/>
      <c r="F952" s="674"/>
    </row>
    <row r="953" spans="4:6" s="360" customFormat="1" x14ac:dyDescent="0.25">
      <c r="D953" s="674"/>
      <c r="E953" s="674"/>
      <c r="F953" s="674"/>
    </row>
    <row r="954" spans="4:6" s="360" customFormat="1" x14ac:dyDescent="0.25">
      <c r="D954" s="674"/>
      <c r="E954" s="674"/>
      <c r="F954" s="674"/>
    </row>
    <row r="955" spans="4:6" s="360" customFormat="1" x14ac:dyDescent="0.25">
      <c r="D955" s="674"/>
      <c r="E955" s="674"/>
      <c r="F955" s="674"/>
    </row>
    <row r="956" spans="4:6" s="360" customFormat="1" x14ac:dyDescent="0.25">
      <c r="D956" s="674"/>
      <c r="E956" s="674"/>
      <c r="F956" s="674"/>
    </row>
    <row r="957" spans="4:6" s="360" customFormat="1" x14ac:dyDescent="0.25">
      <c r="D957" s="674"/>
      <c r="E957" s="674"/>
      <c r="F957" s="674"/>
    </row>
    <row r="958" spans="4:6" s="360" customFormat="1" x14ac:dyDescent="0.25">
      <c r="D958" s="674"/>
      <c r="E958" s="674"/>
      <c r="F958" s="674"/>
    </row>
    <row r="959" spans="4:6" s="360" customFormat="1" x14ac:dyDescent="0.25">
      <c r="D959" s="674"/>
      <c r="E959" s="674"/>
      <c r="F959" s="674"/>
    </row>
    <row r="960" spans="4:6" s="360" customFormat="1" x14ac:dyDescent="0.25">
      <c r="D960" s="674"/>
      <c r="E960" s="674"/>
      <c r="F960" s="674"/>
    </row>
    <row r="961" spans="4:6" s="360" customFormat="1" x14ac:dyDescent="0.25">
      <c r="D961" s="674"/>
      <c r="E961" s="674"/>
      <c r="F961" s="674"/>
    </row>
    <row r="962" spans="4:6" s="360" customFormat="1" x14ac:dyDescent="0.25">
      <c r="D962" s="674"/>
      <c r="E962" s="674"/>
      <c r="F962" s="674"/>
    </row>
    <row r="963" spans="4:6" s="360" customFormat="1" x14ac:dyDescent="0.25">
      <c r="D963" s="674"/>
      <c r="E963" s="674"/>
      <c r="F963" s="674"/>
    </row>
    <row r="964" spans="4:6" s="360" customFormat="1" x14ac:dyDescent="0.25">
      <c r="D964" s="674"/>
      <c r="E964" s="674"/>
      <c r="F964" s="674"/>
    </row>
    <row r="965" spans="4:6" s="360" customFormat="1" x14ac:dyDescent="0.25">
      <c r="D965" s="674"/>
      <c r="E965" s="674"/>
      <c r="F965" s="674"/>
    </row>
    <row r="966" spans="4:6" s="360" customFormat="1" x14ac:dyDescent="0.25">
      <c r="D966" s="674"/>
      <c r="E966" s="674"/>
      <c r="F966" s="674"/>
    </row>
    <row r="967" spans="4:6" s="360" customFormat="1" x14ac:dyDescent="0.25">
      <c r="D967" s="674"/>
      <c r="E967" s="674"/>
      <c r="F967" s="674"/>
    </row>
    <row r="968" spans="4:6" s="360" customFormat="1" x14ac:dyDescent="0.25">
      <c r="D968" s="674"/>
      <c r="E968" s="674"/>
      <c r="F968" s="674"/>
    </row>
    <row r="969" spans="4:6" s="360" customFormat="1" x14ac:dyDescent="0.25">
      <c r="D969" s="674"/>
      <c r="E969" s="674"/>
      <c r="F969" s="674"/>
    </row>
    <row r="970" spans="4:6" s="360" customFormat="1" x14ac:dyDescent="0.25">
      <c r="D970" s="674"/>
      <c r="E970" s="674"/>
      <c r="F970" s="674"/>
    </row>
    <row r="971" spans="4:6" s="360" customFormat="1" x14ac:dyDescent="0.25">
      <c r="D971" s="674"/>
      <c r="E971" s="674"/>
      <c r="F971" s="674"/>
    </row>
    <row r="972" spans="4:6" s="360" customFormat="1" x14ac:dyDescent="0.25">
      <c r="D972" s="674"/>
      <c r="E972" s="674"/>
      <c r="F972" s="674"/>
    </row>
    <row r="973" spans="4:6" s="360" customFormat="1" x14ac:dyDescent="0.25">
      <c r="D973" s="674"/>
      <c r="E973" s="674"/>
      <c r="F973" s="674"/>
    </row>
    <row r="974" spans="4:6" s="360" customFormat="1" x14ac:dyDescent="0.25">
      <c r="D974" s="674"/>
      <c r="E974" s="674"/>
      <c r="F974" s="674"/>
    </row>
    <row r="975" spans="4:6" s="360" customFormat="1" x14ac:dyDescent="0.25">
      <c r="D975" s="674"/>
      <c r="E975" s="674"/>
      <c r="F975" s="674"/>
    </row>
    <row r="976" spans="4:6" s="360" customFormat="1" x14ac:dyDescent="0.25">
      <c r="D976" s="674"/>
      <c r="E976" s="674"/>
      <c r="F976" s="674"/>
    </row>
    <row r="977" spans="4:6" s="360" customFormat="1" x14ac:dyDescent="0.25">
      <c r="D977" s="674"/>
      <c r="E977" s="674"/>
      <c r="F977" s="674"/>
    </row>
    <row r="978" spans="4:6" s="360" customFormat="1" x14ac:dyDescent="0.25">
      <c r="D978" s="674"/>
      <c r="E978" s="674"/>
      <c r="F978" s="674"/>
    </row>
    <row r="979" spans="4:6" s="360" customFormat="1" x14ac:dyDescent="0.25">
      <c r="D979" s="674"/>
      <c r="E979" s="674"/>
      <c r="F979" s="674"/>
    </row>
    <row r="980" spans="4:6" s="360" customFormat="1" x14ac:dyDescent="0.25">
      <c r="D980" s="674"/>
      <c r="E980" s="674"/>
      <c r="F980" s="674"/>
    </row>
    <row r="981" spans="4:6" s="360" customFormat="1" x14ac:dyDescent="0.25">
      <c r="D981" s="674"/>
      <c r="E981" s="674"/>
      <c r="F981" s="674"/>
    </row>
    <row r="982" spans="4:6" s="360" customFormat="1" x14ac:dyDescent="0.25">
      <c r="D982" s="674"/>
      <c r="E982" s="674"/>
      <c r="F982" s="674"/>
    </row>
    <row r="983" spans="4:6" s="360" customFormat="1" x14ac:dyDescent="0.25">
      <c r="D983" s="674"/>
      <c r="E983" s="674"/>
      <c r="F983" s="674"/>
    </row>
    <row r="984" spans="4:6" s="360" customFormat="1" x14ac:dyDescent="0.25">
      <c r="D984" s="674"/>
      <c r="E984" s="674"/>
      <c r="F984" s="674"/>
    </row>
    <row r="985" spans="4:6" s="360" customFormat="1" x14ac:dyDescent="0.25">
      <c r="D985" s="674"/>
      <c r="E985" s="674"/>
      <c r="F985" s="674"/>
    </row>
    <row r="986" spans="4:6" s="360" customFormat="1" x14ac:dyDescent="0.25">
      <c r="D986" s="674"/>
      <c r="E986" s="674"/>
      <c r="F986" s="674"/>
    </row>
    <row r="987" spans="4:6" s="360" customFormat="1" x14ac:dyDescent="0.25">
      <c r="D987" s="674"/>
      <c r="E987" s="674"/>
      <c r="F987" s="674"/>
    </row>
    <row r="988" spans="4:6" s="360" customFormat="1" x14ac:dyDescent="0.25">
      <c r="D988" s="674"/>
      <c r="E988" s="674"/>
      <c r="F988" s="674"/>
    </row>
    <row r="989" spans="4:6" s="360" customFormat="1" x14ac:dyDescent="0.25">
      <c r="D989" s="674"/>
      <c r="E989" s="674"/>
      <c r="F989" s="674"/>
    </row>
    <row r="990" spans="4:6" s="360" customFormat="1" x14ac:dyDescent="0.25">
      <c r="D990" s="674"/>
      <c r="E990" s="674"/>
      <c r="F990" s="674"/>
    </row>
    <row r="991" spans="4:6" s="360" customFormat="1" x14ac:dyDescent="0.25">
      <c r="D991" s="674"/>
      <c r="E991" s="674"/>
      <c r="F991" s="674"/>
    </row>
    <row r="992" spans="4:6" s="360" customFormat="1" x14ac:dyDescent="0.25">
      <c r="D992" s="674"/>
      <c r="E992" s="674"/>
      <c r="F992" s="674"/>
    </row>
    <row r="993" spans="4:6" s="360" customFormat="1" x14ac:dyDescent="0.25">
      <c r="D993" s="674"/>
      <c r="E993" s="674"/>
      <c r="F993" s="674"/>
    </row>
    <row r="994" spans="4:6" s="360" customFormat="1" x14ac:dyDescent="0.25">
      <c r="D994" s="674"/>
      <c r="E994" s="674"/>
      <c r="F994" s="674"/>
    </row>
    <row r="995" spans="4:6" s="360" customFormat="1" x14ac:dyDescent="0.25">
      <c r="D995" s="674"/>
      <c r="E995" s="674"/>
      <c r="F995" s="674"/>
    </row>
    <row r="996" spans="4:6" s="360" customFormat="1" x14ac:dyDescent="0.25">
      <c r="D996" s="674"/>
      <c r="E996" s="674"/>
      <c r="F996" s="674"/>
    </row>
    <row r="997" spans="4:6" s="360" customFormat="1" x14ac:dyDescent="0.25">
      <c r="D997" s="674"/>
      <c r="E997" s="674"/>
      <c r="F997" s="674"/>
    </row>
    <row r="998" spans="4:6" s="360" customFormat="1" x14ac:dyDescent="0.25">
      <c r="D998" s="674"/>
      <c r="E998" s="674"/>
      <c r="F998" s="674"/>
    </row>
    <row r="999" spans="4:6" s="360" customFormat="1" x14ac:dyDescent="0.25">
      <c r="D999" s="674"/>
      <c r="E999" s="674"/>
      <c r="F999" s="674"/>
    </row>
    <row r="1000" spans="4:6" s="360" customFormat="1" x14ac:dyDescent="0.25">
      <c r="D1000" s="674"/>
      <c r="E1000" s="674"/>
      <c r="F1000" s="674"/>
    </row>
    <row r="1001" spans="4:6" s="360" customFormat="1" x14ac:dyDescent="0.25">
      <c r="D1001" s="674"/>
      <c r="E1001" s="674"/>
      <c r="F1001" s="674"/>
    </row>
    <row r="1002" spans="4:6" s="360" customFormat="1" x14ac:dyDescent="0.25">
      <c r="D1002" s="674"/>
      <c r="E1002" s="674"/>
      <c r="F1002" s="674"/>
    </row>
    <row r="1003" spans="4:6" s="360" customFormat="1" x14ac:dyDescent="0.25">
      <c r="D1003" s="674"/>
      <c r="E1003" s="674"/>
      <c r="F1003" s="674"/>
    </row>
    <row r="1004" spans="4:6" s="360" customFormat="1" x14ac:dyDescent="0.25">
      <c r="D1004" s="674"/>
      <c r="E1004" s="674"/>
      <c r="F1004" s="674"/>
    </row>
    <row r="1005" spans="4:6" s="360" customFormat="1" x14ac:dyDescent="0.25">
      <c r="D1005" s="674"/>
      <c r="E1005" s="674"/>
      <c r="F1005" s="674"/>
    </row>
    <row r="1006" spans="4:6" s="360" customFormat="1" x14ac:dyDescent="0.25">
      <c r="D1006" s="674"/>
      <c r="E1006" s="674"/>
      <c r="F1006" s="674"/>
    </row>
    <row r="1007" spans="4:6" s="360" customFormat="1" x14ac:dyDescent="0.25">
      <c r="D1007" s="674"/>
      <c r="E1007" s="674"/>
      <c r="F1007" s="674"/>
    </row>
    <row r="1008" spans="4:6" s="360" customFormat="1" x14ac:dyDescent="0.25">
      <c r="D1008" s="674"/>
      <c r="E1008" s="674"/>
      <c r="F1008" s="674"/>
    </row>
    <row r="1009" spans="4:6" s="360" customFormat="1" x14ac:dyDescent="0.25">
      <c r="D1009" s="674"/>
      <c r="E1009" s="674"/>
      <c r="F1009" s="674"/>
    </row>
    <row r="1010" spans="4:6" s="360" customFormat="1" x14ac:dyDescent="0.25">
      <c r="D1010" s="674"/>
      <c r="E1010" s="674"/>
      <c r="F1010" s="674"/>
    </row>
    <row r="1011" spans="4:6" s="360" customFormat="1" x14ac:dyDescent="0.25">
      <c r="D1011" s="674"/>
      <c r="E1011" s="674"/>
      <c r="F1011" s="674"/>
    </row>
    <row r="1012" spans="4:6" s="360" customFormat="1" x14ac:dyDescent="0.25">
      <c r="D1012" s="674"/>
      <c r="E1012" s="674"/>
      <c r="F1012" s="674"/>
    </row>
    <row r="1013" spans="4:6" s="360" customFormat="1" x14ac:dyDescent="0.25">
      <c r="D1013" s="674"/>
      <c r="E1013" s="674"/>
      <c r="F1013" s="674"/>
    </row>
    <row r="1014" spans="4:6" s="360" customFormat="1" x14ac:dyDescent="0.25">
      <c r="D1014" s="674"/>
      <c r="E1014" s="674"/>
      <c r="F1014" s="674"/>
    </row>
    <row r="1015" spans="4:6" s="360" customFormat="1" x14ac:dyDescent="0.25">
      <c r="D1015" s="674"/>
      <c r="E1015" s="674"/>
      <c r="F1015" s="674"/>
    </row>
    <row r="1016" spans="4:6" s="360" customFormat="1" x14ac:dyDescent="0.25">
      <c r="D1016" s="674"/>
      <c r="E1016" s="674"/>
      <c r="F1016" s="674"/>
    </row>
    <row r="1017" spans="4:6" s="360" customFormat="1" x14ac:dyDescent="0.25">
      <c r="D1017" s="674"/>
      <c r="E1017" s="674"/>
      <c r="F1017" s="674"/>
    </row>
    <row r="1018" spans="4:6" s="360" customFormat="1" x14ac:dyDescent="0.25">
      <c r="D1018" s="674"/>
      <c r="E1018" s="674"/>
      <c r="F1018" s="674"/>
    </row>
    <row r="1019" spans="4:6" s="360" customFormat="1" x14ac:dyDescent="0.25">
      <c r="D1019" s="674"/>
      <c r="E1019" s="674"/>
      <c r="F1019" s="674"/>
    </row>
    <row r="1020" spans="4:6" s="360" customFormat="1" x14ac:dyDescent="0.25">
      <c r="D1020" s="674"/>
      <c r="E1020" s="674"/>
      <c r="F1020" s="674"/>
    </row>
    <row r="1021" spans="4:6" s="360" customFormat="1" x14ac:dyDescent="0.25">
      <c r="D1021" s="674"/>
      <c r="E1021" s="674"/>
      <c r="F1021" s="674"/>
    </row>
    <row r="1022" spans="4:6" s="360" customFormat="1" x14ac:dyDescent="0.25">
      <c r="D1022" s="674"/>
      <c r="E1022" s="674"/>
      <c r="F1022" s="674"/>
    </row>
    <row r="1023" spans="4:6" s="360" customFormat="1" x14ac:dyDescent="0.25">
      <c r="D1023" s="674"/>
      <c r="E1023" s="674"/>
      <c r="F1023" s="674"/>
    </row>
    <row r="1024" spans="4:6" s="360" customFormat="1" x14ac:dyDescent="0.25">
      <c r="D1024" s="674"/>
      <c r="E1024" s="674"/>
      <c r="F1024" s="674"/>
    </row>
    <row r="1025" spans="4:6" s="360" customFormat="1" x14ac:dyDescent="0.25">
      <c r="D1025" s="674"/>
      <c r="E1025" s="674"/>
      <c r="F1025" s="674"/>
    </row>
    <row r="1026" spans="4:6" s="360" customFormat="1" x14ac:dyDescent="0.25">
      <c r="D1026" s="674"/>
      <c r="E1026" s="674"/>
      <c r="F1026" s="674"/>
    </row>
    <row r="1027" spans="4:6" s="360" customFormat="1" x14ac:dyDescent="0.25">
      <c r="D1027" s="674"/>
      <c r="E1027" s="674"/>
      <c r="F1027" s="674"/>
    </row>
    <row r="1028" spans="4:6" s="360" customFormat="1" x14ac:dyDescent="0.25">
      <c r="D1028" s="674"/>
      <c r="E1028" s="674"/>
      <c r="F1028" s="674"/>
    </row>
    <row r="1029" spans="4:6" s="360" customFormat="1" x14ac:dyDescent="0.25">
      <c r="D1029" s="674"/>
      <c r="E1029" s="674"/>
      <c r="F1029" s="674"/>
    </row>
    <row r="1030" spans="4:6" s="360" customFormat="1" x14ac:dyDescent="0.25">
      <c r="D1030" s="674"/>
      <c r="E1030" s="674"/>
      <c r="F1030" s="674"/>
    </row>
    <row r="1031" spans="4:6" s="360" customFormat="1" x14ac:dyDescent="0.25">
      <c r="D1031" s="674"/>
      <c r="E1031" s="674"/>
      <c r="F1031" s="674"/>
    </row>
    <row r="1032" spans="4:6" s="360" customFormat="1" x14ac:dyDescent="0.25">
      <c r="D1032" s="674"/>
      <c r="E1032" s="674"/>
      <c r="F1032" s="674"/>
    </row>
    <row r="1033" spans="4:6" s="360" customFormat="1" x14ac:dyDescent="0.25">
      <c r="D1033" s="674"/>
      <c r="E1033" s="674"/>
      <c r="F1033" s="674"/>
    </row>
    <row r="1034" spans="4:6" s="360" customFormat="1" x14ac:dyDescent="0.25">
      <c r="D1034" s="674"/>
      <c r="E1034" s="674"/>
      <c r="F1034" s="674"/>
    </row>
    <row r="1035" spans="4:6" s="360" customFormat="1" x14ac:dyDescent="0.25">
      <c r="D1035" s="674"/>
      <c r="E1035" s="674"/>
      <c r="F1035" s="674"/>
    </row>
    <row r="1036" spans="4:6" s="360" customFormat="1" x14ac:dyDescent="0.25">
      <c r="D1036" s="674"/>
      <c r="E1036" s="674"/>
      <c r="F1036" s="674"/>
    </row>
    <row r="1037" spans="4:6" s="360" customFormat="1" x14ac:dyDescent="0.25">
      <c r="D1037" s="674"/>
      <c r="E1037" s="674"/>
      <c r="F1037" s="674"/>
    </row>
    <row r="1038" spans="4:6" s="360" customFormat="1" x14ac:dyDescent="0.25">
      <c r="D1038" s="674"/>
      <c r="E1038" s="674"/>
      <c r="F1038" s="674"/>
    </row>
    <row r="1039" spans="4:6" s="360" customFormat="1" x14ac:dyDescent="0.25">
      <c r="D1039" s="674"/>
      <c r="E1039" s="674"/>
      <c r="F1039" s="674"/>
    </row>
    <row r="1040" spans="4:6" s="360" customFormat="1" x14ac:dyDescent="0.25">
      <c r="D1040" s="674"/>
      <c r="E1040" s="674"/>
      <c r="F1040" s="674"/>
    </row>
    <row r="1041" spans="4:6" s="360" customFormat="1" x14ac:dyDescent="0.25">
      <c r="D1041" s="674"/>
      <c r="E1041" s="674"/>
      <c r="F1041" s="674"/>
    </row>
    <row r="1042" spans="4:6" s="360" customFormat="1" x14ac:dyDescent="0.25">
      <c r="D1042" s="674"/>
      <c r="E1042" s="674"/>
      <c r="F1042" s="674"/>
    </row>
    <row r="1043" spans="4:6" s="360" customFormat="1" x14ac:dyDescent="0.25">
      <c r="D1043" s="674"/>
      <c r="E1043" s="674"/>
      <c r="F1043" s="674"/>
    </row>
    <row r="1044" spans="4:6" s="360" customFormat="1" x14ac:dyDescent="0.25">
      <c r="D1044" s="674"/>
      <c r="E1044" s="674"/>
      <c r="F1044" s="674"/>
    </row>
    <row r="1045" spans="4:6" s="360" customFormat="1" x14ac:dyDescent="0.25">
      <c r="D1045" s="674"/>
      <c r="E1045" s="674"/>
      <c r="F1045" s="674"/>
    </row>
    <row r="1046" spans="4:6" s="360" customFormat="1" x14ac:dyDescent="0.25">
      <c r="D1046" s="674"/>
      <c r="E1046" s="674"/>
      <c r="F1046" s="674"/>
    </row>
    <row r="1047" spans="4:6" s="360" customFormat="1" x14ac:dyDescent="0.25">
      <c r="D1047" s="674"/>
      <c r="E1047" s="674"/>
      <c r="F1047" s="674"/>
    </row>
    <row r="1048" spans="4:6" s="360" customFormat="1" x14ac:dyDescent="0.25">
      <c r="D1048" s="674"/>
      <c r="E1048" s="674"/>
      <c r="F1048" s="674"/>
    </row>
    <row r="1049" spans="4:6" s="360" customFormat="1" x14ac:dyDescent="0.25">
      <c r="D1049" s="674"/>
      <c r="E1049" s="674"/>
      <c r="F1049" s="674"/>
    </row>
    <row r="1050" spans="4:6" s="360" customFormat="1" x14ac:dyDescent="0.25">
      <c r="D1050" s="674"/>
      <c r="E1050" s="674"/>
      <c r="F1050" s="674"/>
    </row>
    <row r="1051" spans="4:6" s="360" customFormat="1" x14ac:dyDescent="0.25">
      <c r="D1051" s="674"/>
      <c r="E1051" s="674"/>
      <c r="F1051" s="674"/>
    </row>
    <row r="1052" spans="4:6" s="360" customFormat="1" x14ac:dyDescent="0.25">
      <c r="D1052" s="674"/>
      <c r="E1052" s="674"/>
      <c r="F1052" s="674"/>
    </row>
    <row r="1053" spans="4:6" s="360" customFormat="1" x14ac:dyDescent="0.25">
      <c r="D1053" s="674"/>
      <c r="E1053" s="674"/>
      <c r="F1053" s="674"/>
    </row>
    <row r="1054" spans="4:6" s="360" customFormat="1" x14ac:dyDescent="0.25">
      <c r="D1054" s="674"/>
      <c r="E1054" s="674"/>
      <c r="F1054" s="674"/>
    </row>
    <row r="1055" spans="4:6" s="360" customFormat="1" x14ac:dyDescent="0.25">
      <c r="D1055" s="674"/>
      <c r="E1055" s="674"/>
      <c r="F1055" s="674"/>
    </row>
    <row r="1056" spans="4:6" s="360" customFormat="1" x14ac:dyDescent="0.25">
      <c r="D1056" s="674"/>
      <c r="E1056" s="674"/>
      <c r="F1056" s="674"/>
    </row>
    <row r="1057" spans="4:6" s="360" customFormat="1" x14ac:dyDescent="0.25">
      <c r="D1057" s="674"/>
      <c r="E1057" s="674"/>
      <c r="F1057" s="674"/>
    </row>
    <row r="1058" spans="4:6" s="360" customFormat="1" x14ac:dyDescent="0.25">
      <c r="D1058" s="674"/>
      <c r="E1058" s="674"/>
      <c r="F1058" s="674"/>
    </row>
    <row r="1059" spans="4:6" s="360" customFormat="1" x14ac:dyDescent="0.25">
      <c r="D1059" s="674"/>
      <c r="E1059" s="674"/>
      <c r="F1059" s="674"/>
    </row>
    <row r="1060" spans="4:6" s="360" customFormat="1" x14ac:dyDescent="0.25">
      <c r="D1060" s="674"/>
      <c r="E1060" s="674"/>
      <c r="F1060" s="674"/>
    </row>
    <row r="1061" spans="4:6" s="360" customFormat="1" x14ac:dyDescent="0.25">
      <c r="D1061" s="674"/>
      <c r="E1061" s="674"/>
      <c r="F1061" s="674"/>
    </row>
    <row r="1062" spans="4:6" s="360" customFormat="1" x14ac:dyDescent="0.25">
      <c r="D1062" s="674"/>
      <c r="E1062" s="674"/>
      <c r="F1062" s="674"/>
    </row>
    <row r="1063" spans="4:6" s="360" customFormat="1" x14ac:dyDescent="0.25">
      <c r="D1063" s="674"/>
      <c r="E1063" s="674"/>
      <c r="F1063" s="674"/>
    </row>
    <row r="1064" spans="4:6" s="360" customFormat="1" x14ac:dyDescent="0.25">
      <c r="D1064" s="674"/>
      <c r="E1064" s="674"/>
      <c r="F1064" s="674"/>
    </row>
    <row r="1065" spans="4:6" s="360" customFormat="1" x14ac:dyDescent="0.25">
      <c r="D1065" s="674"/>
      <c r="E1065" s="674"/>
      <c r="F1065" s="674"/>
    </row>
    <row r="1066" spans="4:6" s="360" customFormat="1" x14ac:dyDescent="0.25">
      <c r="D1066" s="674"/>
      <c r="E1066" s="674"/>
      <c r="F1066" s="674"/>
    </row>
    <row r="1067" spans="4:6" s="360" customFormat="1" x14ac:dyDescent="0.25">
      <c r="D1067" s="674"/>
      <c r="E1067" s="674"/>
      <c r="F1067" s="674"/>
    </row>
    <row r="1068" spans="4:6" s="360" customFormat="1" x14ac:dyDescent="0.25">
      <c r="D1068" s="674"/>
      <c r="E1068" s="674"/>
      <c r="F1068" s="674"/>
    </row>
    <row r="1069" spans="4:6" s="360" customFormat="1" x14ac:dyDescent="0.25">
      <c r="D1069" s="674"/>
      <c r="E1069" s="674"/>
      <c r="F1069" s="674"/>
    </row>
    <row r="1070" spans="4:6" s="360" customFormat="1" x14ac:dyDescent="0.25">
      <c r="D1070" s="674"/>
      <c r="E1070" s="674"/>
      <c r="F1070" s="674"/>
    </row>
    <row r="1071" spans="4:6" s="360" customFormat="1" x14ac:dyDescent="0.25">
      <c r="D1071" s="674"/>
      <c r="E1071" s="674"/>
      <c r="F1071" s="674"/>
    </row>
    <row r="1072" spans="4:6" s="360" customFormat="1" x14ac:dyDescent="0.25">
      <c r="D1072" s="674"/>
      <c r="E1072" s="674"/>
      <c r="F1072" s="674"/>
    </row>
    <row r="1073" spans="4:6" s="360" customFormat="1" x14ac:dyDescent="0.25">
      <c r="D1073" s="674"/>
      <c r="E1073" s="674"/>
      <c r="F1073" s="674"/>
    </row>
    <row r="1074" spans="4:6" s="360" customFormat="1" x14ac:dyDescent="0.25">
      <c r="D1074" s="674"/>
      <c r="E1074" s="674"/>
      <c r="F1074" s="674"/>
    </row>
    <row r="1075" spans="4:6" s="360" customFormat="1" x14ac:dyDescent="0.25">
      <c r="D1075" s="674"/>
      <c r="E1075" s="674"/>
      <c r="F1075" s="674"/>
    </row>
    <row r="1076" spans="4:6" s="360" customFormat="1" x14ac:dyDescent="0.25">
      <c r="D1076" s="674"/>
      <c r="E1076" s="674"/>
      <c r="F1076" s="674"/>
    </row>
    <row r="1077" spans="4:6" s="360" customFormat="1" x14ac:dyDescent="0.25">
      <c r="D1077" s="674"/>
      <c r="E1077" s="674"/>
      <c r="F1077" s="674"/>
    </row>
    <row r="1078" spans="4:6" s="360" customFormat="1" x14ac:dyDescent="0.25">
      <c r="D1078" s="674"/>
      <c r="E1078" s="674"/>
      <c r="F1078" s="674"/>
    </row>
    <row r="1079" spans="4:6" s="360" customFormat="1" x14ac:dyDescent="0.25">
      <c r="D1079" s="674"/>
      <c r="E1079" s="674"/>
      <c r="F1079" s="674"/>
    </row>
    <row r="1080" spans="4:6" s="360" customFormat="1" x14ac:dyDescent="0.25">
      <c r="D1080" s="674"/>
      <c r="E1080" s="674"/>
      <c r="F1080" s="674"/>
    </row>
    <row r="1081" spans="4:6" s="360" customFormat="1" x14ac:dyDescent="0.25">
      <c r="D1081" s="674"/>
      <c r="E1081" s="674"/>
      <c r="F1081" s="674"/>
    </row>
    <row r="1082" spans="4:6" s="360" customFormat="1" x14ac:dyDescent="0.25">
      <c r="D1082" s="674"/>
      <c r="E1082" s="674"/>
      <c r="F1082" s="674"/>
    </row>
    <row r="1083" spans="4:6" s="360" customFormat="1" x14ac:dyDescent="0.25">
      <c r="D1083" s="674"/>
      <c r="E1083" s="674"/>
      <c r="F1083" s="674"/>
    </row>
    <row r="1084" spans="4:6" s="360" customFormat="1" x14ac:dyDescent="0.25">
      <c r="D1084" s="674"/>
      <c r="E1084" s="674"/>
      <c r="F1084" s="674"/>
    </row>
    <row r="1085" spans="4:6" s="360" customFormat="1" x14ac:dyDescent="0.25">
      <c r="D1085" s="674"/>
      <c r="E1085" s="674"/>
      <c r="F1085" s="674"/>
    </row>
    <row r="1086" spans="4:6" s="360" customFormat="1" x14ac:dyDescent="0.25">
      <c r="D1086" s="674"/>
      <c r="E1086" s="674"/>
      <c r="F1086" s="674"/>
    </row>
    <row r="1087" spans="4:6" s="360" customFormat="1" x14ac:dyDescent="0.25">
      <c r="D1087" s="674"/>
      <c r="E1087" s="674"/>
      <c r="F1087" s="674"/>
    </row>
    <row r="1088" spans="4:6" s="360" customFormat="1" x14ac:dyDescent="0.25">
      <c r="D1088" s="674"/>
      <c r="E1088" s="674"/>
      <c r="F1088" s="674"/>
    </row>
    <row r="1089" spans="4:6" s="360" customFormat="1" x14ac:dyDescent="0.25">
      <c r="D1089" s="674"/>
      <c r="E1089" s="674"/>
      <c r="F1089" s="674"/>
    </row>
    <row r="1090" spans="4:6" s="360" customFormat="1" x14ac:dyDescent="0.25">
      <c r="D1090" s="674"/>
      <c r="E1090" s="674"/>
      <c r="F1090" s="674"/>
    </row>
    <row r="1091" spans="4:6" s="360" customFormat="1" x14ac:dyDescent="0.25">
      <c r="D1091" s="674"/>
      <c r="E1091" s="674"/>
      <c r="F1091" s="674"/>
    </row>
    <row r="1092" spans="4:6" s="360" customFormat="1" x14ac:dyDescent="0.25">
      <c r="D1092" s="674"/>
      <c r="E1092" s="674"/>
      <c r="F1092" s="674"/>
    </row>
    <row r="1093" spans="4:6" s="360" customFormat="1" x14ac:dyDescent="0.25">
      <c r="D1093" s="674"/>
      <c r="E1093" s="674"/>
      <c r="F1093" s="674"/>
    </row>
    <row r="1094" spans="4:6" s="360" customFormat="1" x14ac:dyDescent="0.25">
      <c r="D1094" s="674"/>
      <c r="E1094" s="674"/>
      <c r="F1094" s="674"/>
    </row>
    <row r="1095" spans="4:6" s="360" customFormat="1" x14ac:dyDescent="0.25">
      <c r="D1095" s="674"/>
      <c r="E1095" s="674"/>
      <c r="F1095" s="674"/>
    </row>
    <row r="1096" spans="4:6" s="360" customFormat="1" x14ac:dyDescent="0.25">
      <c r="D1096" s="674"/>
      <c r="E1096" s="674"/>
      <c r="F1096" s="674"/>
    </row>
    <row r="1097" spans="4:6" s="360" customFormat="1" x14ac:dyDescent="0.25">
      <c r="D1097" s="674"/>
      <c r="E1097" s="674"/>
      <c r="F1097" s="674"/>
    </row>
    <row r="1098" spans="4:6" s="360" customFormat="1" x14ac:dyDescent="0.25">
      <c r="D1098" s="674"/>
      <c r="E1098" s="674"/>
      <c r="F1098" s="674"/>
    </row>
    <row r="1099" spans="4:6" s="360" customFormat="1" x14ac:dyDescent="0.25">
      <c r="D1099" s="674"/>
      <c r="E1099" s="674"/>
      <c r="F1099" s="674"/>
    </row>
    <row r="1100" spans="4:6" s="360" customFormat="1" x14ac:dyDescent="0.25">
      <c r="D1100" s="674"/>
      <c r="E1100" s="674"/>
      <c r="F1100" s="674"/>
    </row>
    <row r="1101" spans="4:6" s="360" customFormat="1" x14ac:dyDescent="0.25">
      <c r="D1101" s="674"/>
      <c r="E1101" s="674"/>
      <c r="F1101" s="674"/>
    </row>
    <row r="1102" spans="4:6" s="360" customFormat="1" x14ac:dyDescent="0.25">
      <c r="D1102" s="674"/>
      <c r="E1102" s="674"/>
      <c r="F1102" s="674"/>
    </row>
    <row r="1103" spans="4:6" s="360" customFormat="1" x14ac:dyDescent="0.25">
      <c r="D1103" s="674"/>
      <c r="E1103" s="674"/>
      <c r="F1103" s="674"/>
    </row>
    <row r="1104" spans="4:6" s="360" customFormat="1" x14ac:dyDescent="0.25">
      <c r="D1104" s="674"/>
      <c r="E1104" s="674"/>
      <c r="F1104" s="674"/>
    </row>
    <row r="1105" spans="4:6" s="360" customFormat="1" x14ac:dyDescent="0.25">
      <c r="D1105" s="674"/>
      <c r="E1105" s="674"/>
      <c r="F1105" s="674"/>
    </row>
    <row r="1106" spans="4:6" s="360" customFormat="1" x14ac:dyDescent="0.25">
      <c r="D1106" s="674"/>
      <c r="E1106" s="674"/>
      <c r="F1106" s="674"/>
    </row>
    <row r="1107" spans="4:6" s="360" customFormat="1" x14ac:dyDescent="0.25">
      <c r="D1107" s="674"/>
      <c r="E1107" s="674"/>
      <c r="F1107" s="674"/>
    </row>
    <row r="1108" spans="4:6" s="360" customFormat="1" x14ac:dyDescent="0.25">
      <c r="D1108" s="674"/>
      <c r="E1108" s="674"/>
      <c r="F1108" s="674"/>
    </row>
    <row r="1109" spans="4:6" s="360" customFormat="1" x14ac:dyDescent="0.25">
      <c r="D1109" s="674"/>
      <c r="E1109" s="674"/>
      <c r="F1109" s="674"/>
    </row>
    <row r="1110" spans="4:6" s="360" customFormat="1" x14ac:dyDescent="0.25">
      <c r="D1110" s="674"/>
      <c r="E1110" s="674"/>
      <c r="F1110" s="674"/>
    </row>
    <row r="1111" spans="4:6" s="360" customFormat="1" x14ac:dyDescent="0.25">
      <c r="D1111" s="674"/>
      <c r="E1111" s="674"/>
      <c r="F1111" s="674"/>
    </row>
    <row r="1112" spans="4:6" s="360" customFormat="1" x14ac:dyDescent="0.25">
      <c r="D1112" s="674"/>
      <c r="E1112" s="674"/>
      <c r="F1112" s="674"/>
    </row>
    <row r="1113" spans="4:6" s="360" customFormat="1" x14ac:dyDescent="0.25">
      <c r="D1113" s="674"/>
      <c r="E1113" s="674"/>
      <c r="F1113" s="674"/>
    </row>
    <row r="1114" spans="4:6" s="360" customFormat="1" x14ac:dyDescent="0.25">
      <c r="D1114" s="674"/>
      <c r="E1114" s="674"/>
      <c r="F1114" s="674"/>
    </row>
    <row r="1115" spans="4:6" s="360" customFormat="1" x14ac:dyDescent="0.25">
      <c r="D1115" s="674"/>
      <c r="E1115" s="674"/>
      <c r="F1115" s="674"/>
    </row>
    <row r="1116" spans="4:6" s="360" customFormat="1" x14ac:dyDescent="0.25">
      <c r="D1116" s="674"/>
      <c r="E1116" s="674"/>
      <c r="F1116" s="674"/>
    </row>
    <row r="1117" spans="4:6" s="360" customFormat="1" x14ac:dyDescent="0.25">
      <c r="D1117" s="674"/>
      <c r="E1117" s="674"/>
      <c r="F1117" s="674"/>
    </row>
    <row r="1118" spans="4:6" s="360" customFormat="1" x14ac:dyDescent="0.25">
      <c r="D1118" s="674"/>
      <c r="E1118" s="674"/>
      <c r="F1118" s="674"/>
    </row>
    <row r="1119" spans="4:6" s="360" customFormat="1" x14ac:dyDescent="0.25">
      <c r="D1119" s="674"/>
      <c r="E1119" s="674"/>
      <c r="F1119" s="674"/>
    </row>
    <row r="1120" spans="4:6" s="360" customFormat="1" x14ac:dyDescent="0.25">
      <c r="D1120" s="674"/>
      <c r="E1120" s="674"/>
      <c r="F1120" s="674"/>
    </row>
    <row r="1121" spans="4:6" s="360" customFormat="1" x14ac:dyDescent="0.25">
      <c r="D1121" s="674"/>
      <c r="E1121" s="674"/>
      <c r="F1121" s="674"/>
    </row>
    <row r="1122" spans="4:6" s="360" customFormat="1" x14ac:dyDescent="0.25">
      <c r="D1122" s="674"/>
      <c r="E1122" s="674"/>
      <c r="F1122" s="674"/>
    </row>
    <row r="1123" spans="4:6" s="360" customFormat="1" x14ac:dyDescent="0.25">
      <c r="D1123" s="674"/>
      <c r="E1123" s="674"/>
      <c r="F1123" s="674"/>
    </row>
    <row r="1124" spans="4:6" s="360" customFormat="1" x14ac:dyDescent="0.25">
      <c r="D1124" s="674"/>
      <c r="E1124" s="674"/>
      <c r="F1124" s="674"/>
    </row>
    <row r="1125" spans="4:6" s="360" customFormat="1" x14ac:dyDescent="0.25">
      <c r="D1125" s="674"/>
      <c r="E1125" s="674"/>
      <c r="F1125" s="674"/>
    </row>
    <row r="1126" spans="4:6" s="360" customFormat="1" x14ac:dyDescent="0.25">
      <c r="D1126" s="674"/>
      <c r="E1126" s="674"/>
      <c r="F1126" s="674"/>
    </row>
    <row r="1127" spans="4:6" s="360" customFormat="1" x14ac:dyDescent="0.25">
      <c r="D1127" s="674"/>
      <c r="E1127" s="674"/>
      <c r="F1127" s="674"/>
    </row>
    <row r="1128" spans="4:6" s="360" customFormat="1" x14ac:dyDescent="0.25">
      <c r="D1128" s="674"/>
      <c r="E1128" s="674"/>
      <c r="F1128" s="674"/>
    </row>
    <row r="1129" spans="4:6" s="360" customFormat="1" x14ac:dyDescent="0.25">
      <c r="D1129" s="674"/>
      <c r="E1129" s="674"/>
      <c r="F1129" s="674"/>
    </row>
    <row r="1130" spans="4:6" s="360" customFormat="1" x14ac:dyDescent="0.25">
      <c r="D1130" s="674"/>
      <c r="E1130" s="674"/>
      <c r="F1130" s="674"/>
    </row>
    <row r="1131" spans="4:6" s="360" customFormat="1" x14ac:dyDescent="0.25">
      <c r="D1131" s="674"/>
      <c r="E1131" s="674"/>
      <c r="F1131" s="674"/>
    </row>
    <row r="1132" spans="4:6" s="360" customFormat="1" x14ac:dyDescent="0.25">
      <c r="D1132" s="674"/>
      <c r="E1132" s="674"/>
      <c r="F1132" s="674"/>
    </row>
    <row r="1133" spans="4:6" s="360" customFormat="1" x14ac:dyDescent="0.25">
      <c r="D1133" s="674"/>
      <c r="E1133" s="674"/>
      <c r="F1133" s="674"/>
    </row>
    <row r="1134" spans="4:6" s="360" customFormat="1" x14ac:dyDescent="0.25">
      <c r="D1134" s="674"/>
      <c r="E1134" s="674"/>
      <c r="F1134" s="674"/>
    </row>
    <row r="1135" spans="4:6" s="360" customFormat="1" x14ac:dyDescent="0.25">
      <c r="D1135" s="674"/>
      <c r="E1135" s="674"/>
      <c r="F1135" s="674"/>
    </row>
    <row r="1136" spans="4:6" s="360" customFormat="1" x14ac:dyDescent="0.25">
      <c r="D1136" s="674"/>
      <c r="E1136" s="674"/>
      <c r="F1136" s="674"/>
    </row>
    <row r="1137" spans="4:6" s="360" customFormat="1" x14ac:dyDescent="0.25">
      <c r="D1137" s="674"/>
      <c r="E1137" s="674"/>
      <c r="F1137" s="674"/>
    </row>
    <row r="1138" spans="4:6" s="360" customFormat="1" x14ac:dyDescent="0.25">
      <c r="D1138" s="674"/>
      <c r="E1138" s="674"/>
      <c r="F1138" s="674"/>
    </row>
    <row r="1139" spans="4:6" s="360" customFormat="1" x14ac:dyDescent="0.25">
      <c r="D1139" s="674"/>
      <c r="E1139" s="674"/>
      <c r="F1139" s="674"/>
    </row>
    <row r="1140" spans="4:6" s="360" customFormat="1" x14ac:dyDescent="0.25">
      <c r="D1140" s="674"/>
      <c r="E1140" s="674"/>
      <c r="F1140" s="674"/>
    </row>
    <row r="1141" spans="4:6" s="360" customFormat="1" x14ac:dyDescent="0.25">
      <c r="D1141" s="674"/>
      <c r="E1141" s="674"/>
      <c r="F1141" s="674"/>
    </row>
    <row r="1142" spans="4:6" s="360" customFormat="1" x14ac:dyDescent="0.25">
      <c r="D1142" s="674"/>
      <c r="E1142" s="674"/>
      <c r="F1142" s="674"/>
    </row>
    <row r="1143" spans="4:6" s="360" customFormat="1" x14ac:dyDescent="0.25">
      <c r="D1143" s="674"/>
      <c r="E1143" s="674"/>
      <c r="F1143" s="674"/>
    </row>
    <row r="1144" spans="4:6" s="360" customFormat="1" x14ac:dyDescent="0.25">
      <c r="D1144" s="674"/>
      <c r="E1144" s="674"/>
      <c r="F1144" s="674"/>
    </row>
    <row r="1145" spans="4:6" s="360" customFormat="1" x14ac:dyDescent="0.25">
      <c r="D1145" s="674"/>
      <c r="E1145" s="674"/>
      <c r="F1145" s="674"/>
    </row>
    <row r="1146" spans="4:6" s="360" customFormat="1" x14ac:dyDescent="0.25">
      <c r="D1146" s="674"/>
      <c r="E1146" s="674"/>
      <c r="F1146" s="674"/>
    </row>
    <row r="1147" spans="4:6" s="360" customFormat="1" x14ac:dyDescent="0.25">
      <c r="D1147" s="674"/>
      <c r="E1147" s="674"/>
      <c r="F1147" s="674"/>
    </row>
    <row r="1148" spans="4:6" s="360" customFormat="1" x14ac:dyDescent="0.25">
      <c r="D1148" s="674"/>
      <c r="E1148" s="674"/>
      <c r="F1148" s="674"/>
    </row>
    <row r="1149" spans="4:6" s="360" customFormat="1" x14ac:dyDescent="0.25">
      <c r="D1149" s="674"/>
      <c r="E1149" s="674"/>
      <c r="F1149" s="674"/>
    </row>
    <row r="1150" spans="4:6" s="360" customFormat="1" x14ac:dyDescent="0.25">
      <c r="D1150" s="674"/>
      <c r="E1150" s="674"/>
      <c r="F1150" s="674"/>
    </row>
    <row r="1151" spans="4:6" s="360" customFormat="1" x14ac:dyDescent="0.25">
      <c r="D1151" s="674"/>
      <c r="E1151" s="674"/>
      <c r="F1151" s="674"/>
    </row>
    <row r="1152" spans="4:6" s="360" customFormat="1" x14ac:dyDescent="0.25">
      <c r="D1152" s="674"/>
      <c r="E1152" s="674"/>
      <c r="F1152" s="674"/>
    </row>
    <row r="1153" spans="4:6" s="360" customFormat="1" x14ac:dyDescent="0.25">
      <c r="D1153" s="674"/>
      <c r="E1153" s="674"/>
      <c r="F1153" s="674"/>
    </row>
    <row r="1154" spans="4:6" s="360" customFormat="1" x14ac:dyDescent="0.25">
      <c r="D1154" s="674"/>
      <c r="E1154" s="674"/>
      <c r="F1154" s="674"/>
    </row>
    <row r="1155" spans="4:6" s="360" customFormat="1" x14ac:dyDescent="0.25">
      <c r="D1155" s="674"/>
      <c r="E1155" s="674"/>
      <c r="F1155" s="674"/>
    </row>
    <row r="1156" spans="4:6" s="360" customFormat="1" x14ac:dyDescent="0.25">
      <c r="D1156" s="674"/>
      <c r="E1156" s="674"/>
      <c r="F1156" s="674"/>
    </row>
    <row r="1157" spans="4:6" s="360" customFormat="1" x14ac:dyDescent="0.25">
      <c r="D1157" s="674"/>
      <c r="E1157" s="674"/>
      <c r="F1157" s="674"/>
    </row>
    <row r="1158" spans="4:6" s="360" customFormat="1" x14ac:dyDescent="0.25">
      <c r="D1158" s="674"/>
      <c r="E1158" s="674"/>
      <c r="F1158" s="674"/>
    </row>
    <row r="1159" spans="4:6" s="360" customFormat="1" x14ac:dyDescent="0.25">
      <c r="D1159" s="674"/>
      <c r="E1159" s="674"/>
      <c r="F1159" s="674"/>
    </row>
    <row r="1160" spans="4:6" s="360" customFormat="1" x14ac:dyDescent="0.25">
      <c r="D1160" s="674"/>
      <c r="E1160" s="674"/>
      <c r="F1160" s="674"/>
    </row>
    <row r="1161" spans="4:6" s="360" customFormat="1" x14ac:dyDescent="0.25">
      <c r="D1161" s="674"/>
      <c r="E1161" s="674"/>
      <c r="F1161" s="674"/>
    </row>
    <row r="1162" spans="4:6" s="360" customFormat="1" x14ac:dyDescent="0.25">
      <c r="D1162" s="674"/>
      <c r="E1162" s="674"/>
      <c r="F1162" s="674"/>
    </row>
    <row r="1163" spans="4:6" s="360" customFormat="1" x14ac:dyDescent="0.25">
      <c r="D1163" s="674"/>
      <c r="E1163" s="674"/>
      <c r="F1163" s="674"/>
    </row>
    <row r="1164" spans="4:6" s="360" customFormat="1" x14ac:dyDescent="0.25">
      <c r="D1164" s="674"/>
      <c r="E1164" s="674"/>
      <c r="F1164" s="674"/>
    </row>
    <row r="1165" spans="4:6" s="360" customFormat="1" x14ac:dyDescent="0.25">
      <c r="D1165" s="674"/>
      <c r="E1165" s="674"/>
      <c r="F1165" s="674"/>
    </row>
    <row r="1166" spans="4:6" s="360" customFormat="1" x14ac:dyDescent="0.25">
      <c r="D1166" s="674"/>
      <c r="E1166" s="674"/>
      <c r="F1166" s="674"/>
    </row>
    <row r="1167" spans="4:6" s="360" customFormat="1" x14ac:dyDescent="0.25">
      <c r="D1167" s="674"/>
      <c r="E1167" s="674"/>
      <c r="F1167" s="674"/>
    </row>
    <row r="1168" spans="4:6" s="360" customFormat="1" x14ac:dyDescent="0.25">
      <c r="D1168" s="674"/>
      <c r="E1168" s="674"/>
      <c r="F1168" s="674"/>
    </row>
    <row r="1169" spans="4:6" s="360" customFormat="1" x14ac:dyDescent="0.25">
      <c r="D1169" s="674"/>
      <c r="E1169" s="674"/>
      <c r="F1169" s="674"/>
    </row>
    <row r="1170" spans="4:6" s="360" customFormat="1" x14ac:dyDescent="0.25">
      <c r="D1170" s="674"/>
      <c r="E1170" s="674"/>
      <c r="F1170" s="674"/>
    </row>
    <row r="1171" spans="4:6" s="360" customFormat="1" x14ac:dyDescent="0.25">
      <c r="D1171" s="674"/>
      <c r="E1171" s="674"/>
      <c r="F1171" s="674"/>
    </row>
    <row r="1172" spans="4:6" s="360" customFormat="1" x14ac:dyDescent="0.25">
      <c r="D1172" s="674"/>
      <c r="E1172" s="674"/>
      <c r="F1172" s="674"/>
    </row>
    <row r="1173" spans="4:6" s="360" customFormat="1" x14ac:dyDescent="0.25">
      <c r="D1173" s="674"/>
      <c r="E1173" s="674"/>
      <c r="F1173" s="674"/>
    </row>
    <row r="1174" spans="4:6" s="360" customFormat="1" x14ac:dyDescent="0.25">
      <c r="D1174" s="674"/>
      <c r="E1174" s="674"/>
      <c r="F1174" s="674"/>
    </row>
    <row r="1175" spans="4:6" s="360" customFormat="1" x14ac:dyDescent="0.25">
      <c r="D1175" s="674"/>
      <c r="E1175" s="674"/>
      <c r="F1175" s="674"/>
    </row>
    <row r="1176" spans="4:6" s="360" customFormat="1" x14ac:dyDescent="0.25">
      <c r="D1176" s="674"/>
      <c r="E1176" s="674"/>
      <c r="F1176" s="674"/>
    </row>
    <row r="1177" spans="4:6" s="360" customFormat="1" x14ac:dyDescent="0.25">
      <c r="D1177" s="674"/>
      <c r="E1177" s="674"/>
      <c r="F1177" s="674"/>
    </row>
    <row r="1178" spans="4:6" s="360" customFormat="1" x14ac:dyDescent="0.25">
      <c r="D1178" s="674"/>
      <c r="E1178" s="674"/>
      <c r="F1178" s="674"/>
    </row>
    <row r="1179" spans="4:6" s="360" customFormat="1" x14ac:dyDescent="0.25">
      <c r="D1179" s="674"/>
      <c r="E1179" s="674"/>
      <c r="F1179" s="674"/>
    </row>
    <row r="1180" spans="4:6" s="360" customFormat="1" x14ac:dyDescent="0.25">
      <c r="D1180" s="674"/>
      <c r="E1180" s="674"/>
      <c r="F1180" s="674"/>
    </row>
    <row r="1181" spans="4:6" s="360" customFormat="1" x14ac:dyDescent="0.25">
      <c r="D1181" s="674"/>
      <c r="E1181" s="674"/>
      <c r="F1181" s="674"/>
    </row>
    <row r="1182" spans="4:6" s="360" customFormat="1" x14ac:dyDescent="0.25">
      <c r="D1182" s="674"/>
      <c r="E1182" s="674"/>
      <c r="F1182" s="674"/>
    </row>
    <row r="1183" spans="4:6" s="360" customFormat="1" x14ac:dyDescent="0.25">
      <c r="D1183" s="674"/>
      <c r="E1183" s="674"/>
      <c r="F1183" s="674"/>
    </row>
    <row r="1184" spans="4:6" s="360" customFormat="1" x14ac:dyDescent="0.25">
      <c r="D1184" s="674"/>
      <c r="E1184" s="674"/>
      <c r="F1184" s="674"/>
    </row>
    <row r="1185" spans="4:6" s="360" customFormat="1" x14ac:dyDescent="0.25">
      <c r="D1185" s="674"/>
      <c r="E1185" s="674"/>
      <c r="F1185" s="674"/>
    </row>
    <row r="1186" spans="4:6" s="360" customFormat="1" x14ac:dyDescent="0.25">
      <c r="D1186" s="674"/>
      <c r="E1186" s="674"/>
      <c r="F1186" s="674"/>
    </row>
    <row r="1187" spans="4:6" s="360" customFormat="1" x14ac:dyDescent="0.25">
      <c r="D1187" s="674"/>
      <c r="E1187" s="674"/>
      <c r="F1187" s="674"/>
    </row>
    <row r="1188" spans="4:6" s="360" customFormat="1" x14ac:dyDescent="0.25">
      <c r="D1188" s="674"/>
      <c r="E1188" s="674"/>
      <c r="F1188" s="674"/>
    </row>
    <row r="1189" spans="4:6" s="360" customFormat="1" x14ac:dyDescent="0.25">
      <c r="D1189" s="674"/>
      <c r="E1189" s="674"/>
      <c r="F1189" s="674"/>
    </row>
    <row r="1190" spans="4:6" s="360" customFormat="1" x14ac:dyDescent="0.25">
      <c r="D1190" s="674"/>
      <c r="E1190" s="674"/>
      <c r="F1190" s="674"/>
    </row>
    <row r="1191" spans="4:6" s="360" customFormat="1" x14ac:dyDescent="0.25">
      <c r="D1191" s="674"/>
      <c r="E1191" s="674"/>
      <c r="F1191" s="674"/>
    </row>
    <row r="1192" spans="4:6" s="360" customFormat="1" x14ac:dyDescent="0.25">
      <c r="D1192" s="674"/>
      <c r="E1192" s="674"/>
      <c r="F1192" s="674"/>
    </row>
    <row r="1193" spans="4:6" s="360" customFormat="1" x14ac:dyDescent="0.25">
      <c r="D1193" s="674"/>
      <c r="E1193" s="674"/>
      <c r="F1193" s="674"/>
    </row>
    <row r="1194" spans="4:6" s="360" customFormat="1" x14ac:dyDescent="0.25">
      <c r="D1194" s="674"/>
      <c r="E1194" s="674"/>
      <c r="F1194" s="674"/>
    </row>
    <row r="1195" spans="4:6" s="360" customFormat="1" x14ac:dyDescent="0.25">
      <c r="D1195" s="674"/>
      <c r="E1195" s="674"/>
      <c r="F1195" s="674"/>
    </row>
    <row r="1196" spans="4:6" s="360" customFormat="1" x14ac:dyDescent="0.25">
      <c r="D1196" s="674"/>
      <c r="E1196" s="674"/>
      <c r="F1196" s="674"/>
    </row>
    <row r="1197" spans="4:6" s="360" customFormat="1" x14ac:dyDescent="0.25">
      <c r="D1197" s="674"/>
      <c r="E1197" s="674"/>
      <c r="F1197" s="674"/>
    </row>
    <row r="1198" spans="4:6" s="360" customFormat="1" x14ac:dyDescent="0.25">
      <c r="D1198" s="674"/>
      <c r="E1198" s="674"/>
      <c r="F1198" s="674"/>
    </row>
    <row r="1199" spans="4:6" s="360" customFormat="1" x14ac:dyDescent="0.25">
      <c r="D1199" s="674"/>
      <c r="E1199" s="674"/>
      <c r="F1199" s="674"/>
    </row>
    <row r="1200" spans="4:6" s="360" customFormat="1" x14ac:dyDescent="0.25">
      <c r="D1200" s="674"/>
      <c r="E1200" s="674"/>
      <c r="F1200" s="674"/>
    </row>
    <row r="1201" spans="4:6" s="360" customFormat="1" x14ac:dyDescent="0.25">
      <c r="D1201" s="674"/>
      <c r="E1201" s="674"/>
      <c r="F1201" s="674"/>
    </row>
    <row r="1202" spans="4:6" s="360" customFormat="1" x14ac:dyDescent="0.25">
      <c r="D1202" s="674"/>
      <c r="E1202" s="674"/>
      <c r="F1202" s="674"/>
    </row>
    <row r="1203" spans="4:6" s="360" customFormat="1" x14ac:dyDescent="0.25">
      <c r="D1203" s="674"/>
      <c r="E1203" s="674"/>
      <c r="F1203" s="674"/>
    </row>
    <row r="1204" spans="4:6" s="360" customFormat="1" x14ac:dyDescent="0.25">
      <c r="D1204" s="674"/>
      <c r="E1204" s="674"/>
      <c r="F1204" s="674"/>
    </row>
    <row r="1205" spans="4:6" s="360" customFormat="1" x14ac:dyDescent="0.25">
      <c r="D1205" s="674"/>
      <c r="E1205" s="674"/>
      <c r="F1205" s="674"/>
    </row>
    <row r="1206" spans="4:6" s="360" customFormat="1" x14ac:dyDescent="0.25">
      <c r="D1206" s="674"/>
      <c r="E1206" s="674"/>
      <c r="F1206" s="674"/>
    </row>
    <row r="1207" spans="4:6" s="360" customFormat="1" x14ac:dyDescent="0.25">
      <c r="D1207" s="674"/>
      <c r="E1207" s="674"/>
      <c r="F1207" s="674"/>
    </row>
    <row r="1208" spans="4:6" s="360" customFormat="1" x14ac:dyDescent="0.25">
      <c r="D1208" s="674"/>
      <c r="E1208" s="674"/>
      <c r="F1208" s="674"/>
    </row>
    <row r="1209" spans="4:6" s="360" customFormat="1" x14ac:dyDescent="0.25">
      <c r="D1209" s="674"/>
      <c r="E1209" s="674"/>
      <c r="F1209" s="674"/>
    </row>
    <row r="1210" spans="4:6" s="360" customFormat="1" x14ac:dyDescent="0.25">
      <c r="D1210" s="674"/>
      <c r="E1210" s="674"/>
      <c r="F1210" s="674"/>
    </row>
    <row r="1211" spans="4:6" s="360" customFormat="1" x14ac:dyDescent="0.25">
      <c r="D1211" s="674"/>
      <c r="E1211" s="674"/>
      <c r="F1211" s="674"/>
    </row>
    <row r="1212" spans="4:6" s="360" customFormat="1" x14ac:dyDescent="0.25">
      <c r="D1212" s="674"/>
      <c r="E1212" s="674"/>
      <c r="F1212" s="674"/>
    </row>
    <row r="1213" spans="4:6" s="360" customFormat="1" x14ac:dyDescent="0.25">
      <c r="D1213" s="674"/>
      <c r="E1213" s="674"/>
      <c r="F1213" s="674"/>
    </row>
    <row r="1214" spans="4:6" s="360" customFormat="1" x14ac:dyDescent="0.25">
      <c r="D1214" s="674"/>
      <c r="E1214" s="674"/>
      <c r="F1214" s="674"/>
    </row>
    <row r="1215" spans="4:6" s="360" customFormat="1" x14ac:dyDescent="0.25">
      <c r="D1215" s="674"/>
      <c r="E1215" s="674"/>
      <c r="F1215" s="674"/>
    </row>
    <row r="1216" spans="4:6" s="360" customFormat="1" x14ac:dyDescent="0.25">
      <c r="D1216" s="674"/>
      <c r="E1216" s="674"/>
      <c r="F1216" s="674"/>
    </row>
    <row r="1217" spans="4:6" s="360" customFormat="1" x14ac:dyDescent="0.25">
      <c r="D1217" s="674"/>
      <c r="E1217" s="674"/>
      <c r="F1217" s="674"/>
    </row>
    <row r="1218" spans="4:6" s="360" customFormat="1" x14ac:dyDescent="0.25">
      <c r="D1218" s="674"/>
      <c r="E1218" s="674"/>
      <c r="F1218" s="674"/>
    </row>
    <row r="1219" spans="4:6" s="360" customFormat="1" x14ac:dyDescent="0.25">
      <c r="D1219" s="674"/>
      <c r="E1219" s="674"/>
      <c r="F1219" s="674"/>
    </row>
    <row r="1220" spans="4:6" s="360" customFormat="1" x14ac:dyDescent="0.25">
      <c r="D1220" s="674"/>
      <c r="E1220" s="674"/>
      <c r="F1220" s="674"/>
    </row>
    <row r="1221" spans="4:6" s="360" customFormat="1" x14ac:dyDescent="0.25">
      <c r="D1221" s="674"/>
      <c r="E1221" s="674"/>
      <c r="F1221" s="674"/>
    </row>
    <row r="1222" spans="4:6" s="360" customFormat="1" x14ac:dyDescent="0.25">
      <c r="D1222" s="674"/>
      <c r="E1222" s="674"/>
      <c r="F1222" s="674"/>
    </row>
    <row r="1223" spans="4:6" s="360" customFormat="1" x14ac:dyDescent="0.25">
      <c r="D1223" s="674"/>
      <c r="E1223" s="674"/>
      <c r="F1223" s="674"/>
    </row>
    <row r="1224" spans="4:6" s="360" customFormat="1" x14ac:dyDescent="0.25">
      <c r="D1224" s="674"/>
      <c r="E1224" s="674"/>
      <c r="F1224" s="674"/>
    </row>
    <row r="1225" spans="4:6" s="360" customFormat="1" x14ac:dyDescent="0.25">
      <c r="D1225" s="674"/>
      <c r="E1225" s="674"/>
      <c r="F1225" s="674"/>
    </row>
    <row r="1226" spans="4:6" s="360" customFormat="1" x14ac:dyDescent="0.25">
      <c r="D1226" s="674"/>
      <c r="E1226" s="674"/>
      <c r="F1226" s="674"/>
    </row>
    <row r="1227" spans="4:6" s="360" customFormat="1" x14ac:dyDescent="0.25">
      <c r="D1227" s="674"/>
      <c r="E1227" s="674"/>
      <c r="F1227" s="674"/>
    </row>
    <row r="1228" spans="4:6" s="360" customFormat="1" x14ac:dyDescent="0.25">
      <c r="D1228" s="674"/>
      <c r="E1228" s="674"/>
      <c r="F1228" s="674"/>
    </row>
    <row r="1229" spans="4:6" s="360" customFormat="1" x14ac:dyDescent="0.25">
      <c r="D1229" s="674"/>
      <c r="E1229" s="674"/>
      <c r="F1229" s="674"/>
    </row>
    <row r="1230" spans="4:6" s="360" customFormat="1" x14ac:dyDescent="0.25">
      <c r="D1230" s="674"/>
      <c r="E1230" s="674"/>
      <c r="F1230" s="674"/>
    </row>
    <row r="1231" spans="4:6" s="360" customFormat="1" x14ac:dyDescent="0.25">
      <c r="D1231" s="674"/>
      <c r="E1231" s="674"/>
      <c r="F1231" s="674"/>
    </row>
    <row r="1232" spans="4:6" s="360" customFormat="1" x14ac:dyDescent="0.25">
      <c r="D1232" s="674"/>
      <c r="E1232" s="674"/>
      <c r="F1232" s="674"/>
    </row>
    <row r="1233" spans="4:6" s="360" customFormat="1" x14ac:dyDescent="0.25">
      <c r="D1233" s="674"/>
      <c r="E1233" s="674"/>
      <c r="F1233" s="674"/>
    </row>
    <row r="1234" spans="4:6" s="360" customFormat="1" x14ac:dyDescent="0.25">
      <c r="D1234" s="674"/>
      <c r="E1234" s="674"/>
      <c r="F1234" s="674"/>
    </row>
    <row r="1235" spans="4:6" s="360" customFormat="1" x14ac:dyDescent="0.25">
      <c r="D1235" s="674"/>
      <c r="E1235" s="674"/>
      <c r="F1235" s="674"/>
    </row>
    <row r="1236" spans="4:6" s="360" customFormat="1" x14ac:dyDescent="0.25">
      <c r="D1236" s="674"/>
      <c r="E1236" s="674"/>
      <c r="F1236" s="674"/>
    </row>
    <row r="1237" spans="4:6" s="360" customFormat="1" x14ac:dyDescent="0.25">
      <c r="D1237" s="674"/>
      <c r="E1237" s="674"/>
      <c r="F1237" s="674"/>
    </row>
    <row r="1238" spans="4:6" s="360" customFormat="1" x14ac:dyDescent="0.25">
      <c r="D1238" s="674"/>
      <c r="E1238" s="674"/>
      <c r="F1238" s="674"/>
    </row>
    <row r="1239" spans="4:6" s="360" customFormat="1" x14ac:dyDescent="0.25">
      <c r="D1239" s="674"/>
      <c r="E1239" s="674"/>
      <c r="F1239" s="674"/>
    </row>
    <row r="1240" spans="4:6" s="360" customFormat="1" x14ac:dyDescent="0.25">
      <c r="D1240" s="674"/>
      <c r="E1240" s="674"/>
      <c r="F1240" s="674"/>
    </row>
    <row r="1241" spans="4:6" s="360" customFormat="1" x14ac:dyDescent="0.25">
      <c r="D1241" s="674"/>
      <c r="E1241" s="674"/>
      <c r="F1241" s="674"/>
    </row>
    <row r="1242" spans="4:6" s="360" customFormat="1" x14ac:dyDescent="0.25">
      <c r="D1242" s="674"/>
      <c r="E1242" s="674"/>
      <c r="F1242" s="674"/>
    </row>
    <row r="1243" spans="4:6" s="360" customFormat="1" x14ac:dyDescent="0.25">
      <c r="D1243" s="674"/>
      <c r="E1243" s="674"/>
      <c r="F1243" s="674"/>
    </row>
    <row r="1244" spans="4:6" s="360" customFormat="1" x14ac:dyDescent="0.25">
      <c r="D1244" s="674"/>
      <c r="E1244" s="674"/>
      <c r="F1244" s="674"/>
    </row>
    <row r="1245" spans="4:6" s="360" customFormat="1" x14ac:dyDescent="0.25">
      <c r="D1245" s="674"/>
      <c r="E1245" s="674"/>
      <c r="F1245" s="674"/>
    </row>
    <row r="1246" spans="4:6" s="360" customFormat="1" x14ac:dyDescent="0.25">
      <c r="D1246" s="674"/>
      <c r="E1246" s="674"/>
      <c r="F1246" s="674"/>
    </row>
    <row r="1247" spans="4:6" s="360" customFormat="1" x14ac:dyDescent="0.25">
      <c r="D1247" s="674"/>
      <c r="E1247" s="674"/>
      <c r="F1247" s="674"/>
    </row>
    <row r="1248" spans="4:6" s="360" customFormat="1" x14ac:dyDescent="0.25">
      <c r="D1248" s="674"/>
      <c r="E1248" s="674"/>
      <c r="F1248" s="674"/>
    </row>
    <row r="1249" spans="4:6" s="360" customFormat="1" x14ac:dyDescent="0.25">
      <c r="D1249" s="674"/>
      <c r="E1249" s="674"/>
      <c r="F1249" s="674"/>
    </row>
    <row r="1250" spans="4:6" s="360" customFormat="1" x14ac:dyDescent="0.25">
      <c r="D1250" s="674"/>
      <c r="E1250" s="674"/>
      <c r="F1250" s="674"/>
    </row>
    <row r="1251" spans="4:6" s="360" customFormat="1" x14ac:dyDescent="0.25">
      <c r="D1251" s="674"/>
      <c r="E1251" s="674"/>
      <c r="F1251" s="674"/>
    </row>
    <row r="1252" spans="4:6" s="360" customFormat="1" x14ac:dyDescent="0.25">
      <c r="D1252" s="674"/>
      <c r="E1252" s="674"/>
      <c r="F1252" s="674"/>
    </row>
    <row r="1253" spans="4:6" s="360" customFormat="1" x14ac:dyDescent="0.25">
      <c r="D1253" s="674"/>
      <c r="E1253" s="674"/>
      <c r="F1253" s="674"/>
    </row>
    <row r="1254" spans="4:6" s="360" customFormat="1" x14ac:dyDescent="0.25">
      <c r="D1254" s="674"/>
      <c r="E1254" s="674"/>
      <c r="F1254" s="674"/>
    </row>
    <row r="1255" spans="4:6" s="360" customFormat="1" x14ac:dyDescent="0.25">
      <c r="D1255" s="674"/>
      <c r="E1255" s="674"/>
      <c r="F1255" s="674"/>
    </row>
    <row r="1256" spans="4:6" s="360" customFormat="1" x14ac:dyDescent="0.25">
      <c r="D1256" s="674"/>
      <c r="E1256" s="674"/>
      <c r="F1256" s="674"/>
    </row>
    <row r="1257" spans="4:6" s="360" customFormat="1" x14ac:dyDescent="0.25">
      <c r="D1257" s="674"/>
      <c r="E1257" s="674"/>
      <c r="F1257" s="674"/>
    </row>
    <row r="1258" spans="4:6" s="360" customFormat="1" x14ac:dyDescent="0.25">
      <c r="D1258" s="674"/>
      <c r="E1258" s="674"/>
      <c r="F1258" s="674"/>
    </row>
    <row r="1259" spans="4:6" s="360" customFormat="1" x14ac:dyDescent="0.25">
      <c r="D1259" s="674"/>
      <c r="E1259" s="674"/>
      <c r="F1259" s="674"/>
    </row>
    <row r="1260" spans="4:6" s="360" customFormat="1" x14ac:dyDescent="0.25">
      <c r="D1260" s="674"/>
      <c r="E1260" s="674"/>
      <c r="F1260" s="674"/>
    </row>
    <row r="1261" spans="4:6" s="360" customFormat="1" x14ac:dyDescent="0.25">
      <c r="D1261" s="674"/>
      <c r="E1261" s="674"/>
      <c r="F1261" s="674"/>
    </row>
    <row r="1262" spans="4:6" s="360" customFormat="1" x14ac:dyDescent="0.25">
      <c r="D1262" s="674"/>
      <c r="E1262" s="674"/>
      <c r="F1262" s="674"/>
    </row>
    <row r="1263" spans="4:6" s="360" customFormat="1" x14ac:dyDescent="0.25">
      <c r="D1263" s="674"/>
      <c r="E1263" s="674"/>
      <c r="F1263" s="674"/>
    </row>
    <row r="1264" spans="4:6" s="360" customFormat="1" x14ac:dyDescent="0.25">
      <c r="D1264" s="674"/>
      <c r="E1264" s="674"/>
      <c r="F1264" s="674"/>
    </row>
    <row r="1265" spans="4:6" s="360" customFormat="1" x14ac:dyDescent="0.25">
      <c r="D1265" s="674"/>
      <c r="E1265" s="674"/>
      <c r="F1265" s="674"/>
    </row>
    <row r="1266" spans="4:6" s="360" customFormat="1" x14ac:dyDescent="0.25">
      <c r="D1266" s="674"/>
      <c r="E1266" s="674"/>
      <c r="F1266" s="674"/>
    </row>
    <row r="1267" spans="4:6" s="360" customFormat="1" x14ac:dyDescent="0.25">
      <c r="D1267" s="674"/>
      <c r="E1267" s="674"/>
      <c r="F1267" s="674"/>
    </row>
    <row r="1268" spans="4:6" s="360" customFormat="1" x14ac:dyDescent="0.25">
      <c r="D1268" s="674"/>
      <c r="E1268" s="674"/>
      <c r="F1268" s="674"/>
    </row>
    <row r="1269" spans="4:6" s="360" customFormat="1" x14ac:dyDescent="0.25">
      <c r="D1269" s="674"/>
      <c r="E1269" s="674"/>
      <c r="F1269" s="674"/>
    </row>
    <row r="1270" spans="4:6" s="360" customFormat="1" x14ac:dyDescent="0.25">
      <c r="D1270" s="674"/>
      <c r="E1270" s="674"/>
      <c r="F1270" s="674"/>
    </row>
    <row r="1271" spans="4:6" s="360" customFormat="1" x14ac:dyDescent="0.25">
      <c r="D1271" s="674"/>
      <c r="E1271" s="674"/>
      <c r="F1271" s="674"/>
    </row>
    <row r="1272" spans="4:6" s="360" customFormat="1" x14ac:dyDescent="0.25">
      <c r="D1272" s="674"/>
      <c r="E1272" s="674"/>
      <c r="F1272" s="674"/>
    </row>
    <row r="1273" spans="4:6" s="360" customFormat="1" x14ac:dyDescent="0.25">
      <c r="D1273" s="674"/>
      <c r="E1273" s="674"/>
      <c r="F1273" s="674"/>
    </row>
    <row r="1274" spans="4:6" s="360" customFormat="1" x14ac:dyDescent="0.25">
      <c r="D1274" s="674"/>
      <c r="E1274" s="674"/>
      <c r="F1274" s="674"/>
    </row>
    <row r="1275" spans="4:6" s="360" customFormat="1" x14ac:dyDescent="0.25">
      <c r="D1275" s="674"/>
      <c r="E1275" s="674"/>
      <c r="F1275" s="674"/>
    </row>
    <row r="1276" spans="4:6" s="360" customFormat="1" x14ac:dyDescent="0.25">
      <c r="D1276" s="674"/>
      <c r="E1276" s="674"/>
      <c r="F1276" s="674"/>
    </row>
    <row r="1277" spans="4:6" s="360" customFormat="1" x14ac:dyDescent="0.25">
      <c r="D1277" s="674"/>
      <c r="E1277" s="674"/>
      <c r="F1277" s="674"/>
    </row>
    <row r="1278" spans="4:6" s="360" customFormat="1" x14ac:dyDescent="0.25">
      <c r="D1278" s="674"/>
      <c r="E1278" s="674"/>
      <c r="F1278" s="674"/>
    </row>
    <row r="1279" spans="4:6" s="360" customFormat="1" x14ac:dyDescent="0.25">
      <c r="D1279" s="674"/>
      <c r="E1279" s="674"/>
      <c r="F1279" s="674"/>
    </row>
    <row r="1280" spans="4:6" s="360" customFormat="1" x14ac:dyDescent="0.25">
      <c r="D1280" s="674"/>
      <c r="E1280" s="674"/>
      <c r="F1280" s="674"/>
    </row>
    <row r="1281" spans="4:6" s="360" customFormat="1" x14ac:dyDescent="0.25">
      <c r="D1281" s="674"/>
      <c r="E1281" s="674"/>
      <c r="F1281" s="674"/>
    </row>
    <row r="1282" spans="4:6" s="360" customFormat="1" x14ac:dyDescent="0.25">
      <c r="D1282" s="674"/>
      <c r="E1282" s="674"/>
      <c r="F1282" s="674"/>
    </row>
    <row r="1283" spans="4:6" s="360" customFormat="1" x14ac:dyDescent="0.25">
      <c r="D1283" s="674"/>
      <c r="E1283" s="674"/>
      <c r="F1283" s="674"/>
    </row>
    <row r="1284" spans="4:6" s="360" customFormat="1" x14ac:dyDescent="0.25">
      <c r="D1284" s="674"/>
      <c r="E1284" s="674"/>
      <c r="F1284" s="674"/>
    </row>
    <row r="1285" spans="4:6" s="360" customFormat="1" x14ac:dyDescent="0.25">
      <c r="D1285" s="674"/>
      <c r="E1285" s="674"/>
      <c r="F1285" s="674"/>
    </row>
    <row r="1286" spans="4:6" s="360" customFormat="1" x14ac:dyDescent="0.25">
      <c r="D1286" s="674"/>
      <c r="E1286" s="674"/>
      <c r="F1286" s="674"/>
    </row>
    <row r="1287" spans="4:6" s="360" customFormat="1" x14ac:dyDescent="0.25">
      <c r="D1287" s="674"/>
      <c r="E1287" s="674"/>
      <c r="F1287" s="674"/>
    </row>
    <row r="1288" spans="4:6" s="360" customFormat="1" x14ac:dyDescent="0.25">
      <c r="D1288" s="674"/>
      <c r="E1288" s="674"/>
      <c r="F1288" s="674"/>
    </row>
    <row r="1289" spans="4:6" s="360" customFormat="1" x14ac:dyDescent="0.25">
      <c r="D1289" s="674"/>
      <c r="E1289" s="674"/>
      <c r="F1289" s="674"/>
    </row>
    <row r="1290" spans="4:6" s="360" customFormat="1" x14ac:dyDescent="0.25">
      <c r="D1290" s="674"/>
      <c r="E1290" s="674"/>
      <c r="F1290" s="674"/>
    </row>
    <row r="1291" spans="4:6" s="360" customFormat="1" x14ac:dyDescent="0.25">
      <c r="D1291" s="674"/>
      <c r="E1291" s="674"/>
      <c r="F1291" s="674"/>
    </row>
    <row r="1292" spans="4:6" s="360" customFormat="1" x14ac:dyDescent="0.25">
      <c r="D1292" s="674"/>
      <c r="E1292" s="674"/>
      <c r="F1292" s="674"/>
    </row>
    <row r="1293" spans="4:6" s="360" customFormat="1" x14ac:dyDescent="0.25">
      <c r="D1293" s="674"/>
      <c r="E1293" s="674"/>
      <c r="F1293" s="674"/>
    </row>
    <row r="1294" spans="4:6" s="360" customFormat="1" x14ac:dyDescent="0.25">
      <c r="D1294" s="674"/>
      <c r="E1294" s="674"/>
      <c r="F1294" s="674"/>
    </row>
    <row r="1295" spans="4:6" s="360" customFormat="1" x14ac:dyDescent="0.25">
      <c r="D1295" s="674"/>
      <c r="E1295" s="674"/>
      <c r="F1295" s="674"/>
    </row>
    <row r="1296" spans="4:6" s="360" customFormat="1" x14ac:dyDescent="0.25">
      <c r="D1296" s="674"/>
      <c r="E1296" s="674"/>
      <c r="F1296" s="674"/>
    </row>
    <row r="1297" spans="4:6" s="360" customFormat="1" x14ac:dyDescent="0.25">
      <c r="D1297" s="674"/>
      <c r="E1297" s="674"/>
      <c r="F1297" s="674"/>
    </row>
    <row r="1298" spans="4:6" s="360" customFormat="1" x14ac:dyDescent="0.25">
      <c r="D1298" s="674"/>
      <c r="E1298" s="674"/>
      <c r="F1298" s="674"/>
    </row>
    <row r="1299" spans="4:6" s="360" customFormat="1" x14ac:dyDescent="0.25">
      <c r="D1299" s="674"/>
      <c r="E1299" s="674"/>
      <c r="F1299" s="674"/>
    </row>
    <row r="1300" spans="4:6" s="360" customFormat="1" x14ac:dyDescent="0.25">
      <c r="D1300" s="674"/>
      <c r="E1300" s="674"/>
      <c r="F1300" s="674"/>
    </row>
    <row r="1301" spans="4:6" s="360" customFormat="1" x14ac:dyDescent="0.25">
      <c r="D1301" s="674"/>
      <c r="E1301" s="674"/>
      <c r="F1301" s="674"/>
    </row>
    <row r="1302" spans="4:6" s="360" customFormat="1" x14ac:dyDescent="0.25">
      <c r="D1302" s="674"/>
      <c r="E1302" s="674"/>
      <c r="F1302" s="674"/>
    </row>
    <row r="1303" spans="4:6" s="360" customFormat="1" x14ac:dyDescent="0.25">
      <c r="D1303" s="674"/>
      <c r="E1303" s="674"/>
      <c r="F1303" s="674"/>
    </row>
    <row r="1304" spans="4:6" s="360" customFormat="1" x14ac:dyDescent="0.25">
      <c r="D1304" s="674"/>
      <c r="E1304" s="674"/>
      <c r="F1304" s="674"/>
    </row>
    <row r="1305" spans="4:6" s="360" customFormat="1" x14ac:dyDescent="0.25">
      <c r="D1305" s="674"/>
      <c r="E1305" s="674"/>
      <c r="F1305" s="674"/>
    </row>
    <row r="1306" spans="4:6" s="360" customFormat="1" x14ac:dyDescent="0.25">
      <c r="D1306" s="674"/>
      <c r="E1306" s="674"/>
      <c r="F1306" s="674"/>
    </row>
    <row r="1307" spans="4:6" s="360" customFormat="1" x14ac:dyDescent="0.25">
      <c r="D1307" s="674"/>
      <c r="E1307" s="674"/>
      <c r="F1307" s="674"/>
    </row>
    <row r="1308" spans="4:6" s="360" customFormat="1" x14ac:dyDescent="0.25">
      <c r="D1308" s="674"/>
      <c r="E1308" s="674"/>
      <c r="F1308" s="674"/>
    </row>
    <row r="1309" spans="4:6" s="360" customFormat="1" x14ac:dyDescent="0.25">
      <c r="D1309" s="674"/>
      <c r="E1309" s="674"/>
      <c r="F1309" s="674"/>
    </row>
    <row r="1310" spans="4:6" s="360" customFormat="1" x14ac:dyDescent="0.25">
      <c r="D1310" s="674"/>
      <c r="E1310" s="674"/>
      <c r="F1310" s="674"/>
    </row>
    <row r="1311" spans="4:6" s="360" customFormat="1" x14ac:dyDescent="0.25">
      <c r="D1311" s="674"/>
      <c r="E1311" s="674"/>
      <c r="F1311" s="674"/>
    </row>
    <row r="1312" spans="4:6" s="360" customFormat="1" x14ac:dyDescent="0.25">
      <c r="D1312" s="674"/>
      <c r="E1312" s="674"/>
      <c r="F1312" s="674"/>
    </row>
    <row r="1313" spans="4:6" s="360" customFormat="1" x14ac:dyDescent="0.25">
      <c r="D1313" s="674"/>
      <c r="E1313" s="674"/>
      <c r="F1313" s="674"/>
    </row>
    <row r="1314" spans="4:6" s="360" customFormat="1" x14ac:dyDescent="0.25">
      <c r="D1314" s="674"/>
      <c r="E1314" s="674"/>
      <c r="F1314" s="674"/>
    </row>
    <row r="1315" spans="4:6" s="360" customFormat="1" x14ac:dyDescent="0.25">
      <c r="D1315" s="674"/>
      <c r="E1315" s="674"/>
      <c r="F1315" s="674"/>
    </row>
    <row r="1316" spans="4:6" s="360" customFormat="1" x14ac:dyDescent="0.25">
      <c r="D1316" s="674"/>
      <c r="E1316" s="674"/>
      <c r="F1316" s="674"/>
    </row>
    <row r="1317" spans="4:6" s="360" customFormat="1" x14ac:dyDescent="0.25">
      <c r="D1317" s="674"/>
      <c r="E1317" s="674"/>
      <c r="F1317" s="674"/>
    </row>
    <row r="1318" spans="4:6" s="360" customFormat="1" x14ac:dyDescent="0.25">
      <c r="D1318" s="674"/>
      <c r="E1318" s="674"/>
      <c r="F1318" s="674"/>
    </row>
    <row r="1319" spans="4:6" s="360" customFormat="1" x14ac:dyDescent="0.25">
      <c r="D1319" s="674"/>
      <c r="E1319" s="674"/>
      <c r="F1319" s="674"/>
    </row>
    <row r="1320" spans="4:6" s="360" customFormat="1" x14ac:dyDescent="0.25">
      <c r="D1320" s="674"/>
      <c r="E1320" s="674"/>
      <c r="F1320" s="674"/>
    </row>
    <row r="1321" spans="4:6" s="360" customFormat="1" x14ac:dyDescent="0.25">
      <c r="D1321" s="674"/>
      <c r="E1321" s="674"/>
      <c r="F1321" s="674"/>
    </row>
    <row r="1322" spans="4:6" s="360" customFormat="1" x14ac:dyDescent="0.25">
      <c r="D1322" s="674"/>
      <c r="E1322" s="674"/>
      <c r="F1322" s="674"/>
    </row>
    <row r="1323" spans="4:6" s="360" customFormat="1" x14ac:dyDescent="0.25">
      <c r="D1323" s="674"/>
      <c r="E1323" s="674"/>
      <c r="F1323" s="674"/>
    </row>
    <row r="1324" spans="4:6" s="360" customFormat="1" x14ac:dyDescent="0.25">
      <c r="D1324" s="674"/>
      <c r="E1324" s="674"/>
      <c r="F1324" s="674"/>
    </row>
    <row r="1325" spans="4:6" s="360" customFormat="1" x14ac:dyDescent="0.25">
      <c r="D1325" s="674"/>
      <c r="E1325" s="674"/>
      <c r="F1325" s="674"/>
    </row>
    <row r="1326" spans="4:6" s="360" customFormat="1" x14ac:dyDescent="0.25">
      <c r="D1326" s="674"/>
      <c r="E1326" s="674"/>
      <c r="F1326" s="674"/>
    </row>
    <row r="1327" spans="4:6" s="360" customFormat="1" x14ac:dyDescent="0.25">
      <c r="D1327" s="674"/>
      <c r="E1327" s="674"/>
      <c r="F1327" s="674"/>
    </row>
    <row r="1328" spans="4:6" s="360" customFormat="1" x14ac:dyDescent="0.25">
      <c r="D1328" s="674"/>
      <c r="E1328" s="674"/>
      <c r="F1328" s="674"/>
    </row>
    <row r="1329" spans="4:6" s="360" customFormat="1" x14ac:dyDescent="0.25">
      <c r="D1329" s="674"/>
      <c r="E1329" s="674"/>
      <c r="F1329" s="674"/>
    </row>
    <row r="1330" spans="4:6" s="360" customFormat="1" x14ac:dyDescent="0.25">
      <c r="D1330" s="674"/>
      <c r="E1330" s="674"/>
      <c r="F1330" s="674"/>
    </row>
    <row r="1331" spans="4:6" s="360" customFormat="1" x14ac:dyDescent="0.25">
      <c r="D1331" s="674"/>
      <c r="E1331" s="674"/>
      <c r="F1331" s="674"/>
    </row>
    <row r="1332" spans="4:6" s="360" customFormat="1" x14ac:dyDescent="0.25">
      <c r="D1332" s="674"/>
      <c r="E1332" s="674"/>
      <c r="F1332" s="674"/>
    </row>
    <row r="1333" spans="4:6" s="360" customFormat="1" x14ac:dyDescent="0.25">
      <c r="D1333" s="674"/>
      <c r="E1333" s="674"/>
      <c r="F1333" s="674"/>
    </row>
    <row r="1334" spans="4:6" s="360" customFormat="1" x14ac:dyDescent="0.25">
      <c r="D1334" s="674"/>
      <c r="E1334" s="674"/>
      <c r="F1334" s="674"/>
    </row>
    <row r="1335" spans="4:6" s="360" customFormat="1" x14ac:dyDescent="0.25">
      <c r="D1335" s="674"/>
      <c r="E1335" s="674"/>
      <c r="F1335" s="674"/>
    </row>
    <row r="1336" spans="4:6" s="360" customFormat="1" x14ac:dyDescent="0.25">
      <c r="D1336" s="674"/>
      <c r="E1336" s="674"/>
      <c r="F1336" s="674"/>
    </row>
    <row r="1337" spans="4:6" s="360" customFormat="1" x14ac:dyDescent="0.25">
      <c r="D1337" s="674"/>
      <c r="E1337" s="674"/>
      <c r="F1337" s="674"/>
    </row>
    <row r="1338" spans="4:6" s="360" customFormat="1" x14ac:dyDescent="0.25">
      <c r="D1338" s="674"/>
      <c r="E1338" s="674"/>
      <c r="F1338" s="674"/>
    </row>
    <row r="1339" spans="4:6" s="360" customFormat="1" x14ac:dyDescent="0.25">
      <c r="D1339" s="674"/>
      <c r="E1339" s="674"/>
      <c r="F1339" s="674"/>
    </row>
    <row r="1340" spans="4:6" s="360" customFormat="1" x14ac:dyDescent="0.25">
      <c r="D1340" s="674"/>
      <c r="E1340" s="674"/>
      <c r="F1340" s="674"/>
    </row>
    <row r="1341" spans="4:6" s="360" customFormat="1" x14ac:dyDescent="0.25">
      <c r="D1341" s="674"/>
      <c r="E1341" s="674"/>
      <c r="F1341" s="674"/>
    </row>
    <row r="1342" spans="4:6" s="360" customFormat="1" x14ac:dyDescent="0.25">
      <c r="D1342" s="674"/>
      <c r="E1342" s="674"/>
      <c r="F1342" s="674"/>
    </row>
    <row r="1343" spans="4:6" s="360" customFormat="1" x14ac:dyDescent="0.25">
      <c r="D1343" s="674"/>
      <c r="E1343" s="674"/>
      <c r="F1343" s="674"/>
    </row>
    <row r="1344" spans="4:6" s="360" customFormat="1" x14ac:dyDescent="0.25">
      <c r="D1344" s="674"/>
      <c r="E1344" s="674"/>
      <c r="F1344" s="674"/>
    </row>
    <row r="1345" spans="4:6" s="360" customFormat="1" x14ac:dyDescent="0.25">
      <c r="D1345" s="674"/>
      <c r="E1345" s="674"/>
      <c r="F1345" s="674"/>
    </row>
    <row r="1346" spans="4:6" s="360" customFormat="1" x14ac:dyDescent="0.25">
      <c r="D1346" s="674"/>
      <c r="E1346" s="674"/>
      <c r="F1346" s="674"/>
    </row>
    <row r="1347" spans="4:6" s="360" customFormat="1" x14ac:dyDescent="0.25">
      <c r="D1347" s="674"/>
      <c r="E1347" s="674"/>
      <c r="F1347" s="674"/>
    </row>
    <row r="1348" spans="4:6" s="360" customFormat="1" x14ac:dyDescent="0.25">
      <c r="D1348" s="674"/>
      <c r="E1348" s="674"/>
      <c r="F1348" s="674"/>
    </row>
    <row r="1349" spans="4:6" s="360" customFormat="1" x14ac:dyDescent="0.25">
      <c r="D1349" s="674"/>
      <c r="E1349" s="674"/>
      <c r="F1349" s="674"/>
    </row>
    <row r="1350" spans="4:6" s="360" customFormat="1" x14ac:dyDescent="0.25">
      <c r="D1350" s="674"/>
      <c r="E1350" s="674"/>
      <c r="F1350" s="674"/>
    </row>
    <row r="1351" spans="4:6" s="360" customFormat="1" x14ac:dyDescent="0.25">
      <c r="D1351" s="674"/>
      <c r="E1351" s="674"/>
      <c r="F1351" s="674"/>
    </row>
    <row r="1352" spans="4:6" s="360" customFormat="1" x14ac:dyDescent="0.25">
      <c r="D1352" s="674"/>
      <c r="E1352" s="674"/>
      <c r="F1352" s="674"/>
    </row>
    <row r="1353" spans="4:6" s="360" customFormat="1" x14ac:dyDescent="0.25">
      <c r="D1353" s="674"/>
      <c r="E1353" s="674"/>
      <c r="F1353" s="674"/>
    </row>
    <row r="1354" spans="4:6" s="360" customFormat="1" x14ac:dyDescent="0.25">
      <c r="D1354" s="674"/>
      <c r="E1354" s="674"/>
      <c r="F1354" s="674"/>
    </row>
    <row r="1355" spans="4:6" s="360" customFormat="1" x14ac:dyDescent="0.25">
      <c r="D1355" s="674"/>
      <c r="E1355" s="674"/>
      <c r="F1355" s="674"/>
    </row>
    <row r="1356" spans="4:6" s="360" customFormat="1" x14ac:dyDescent="0.25">
      <c r="D1356" s="674"/>
      <c r="E1356" s="674"/>
      <c r="F1356" s="674"/>
    </row>
    <row r="1357" spans="4:6" s="360" customFormat="1" x14ac:dyDescent="0.25">
      <c r="D1357" s="674"/>
      <c r="E1357" s="674"/>
      <c r="F1357" s="674"/>
    </row>
    <row r="1358" spans="4:6" s="360" customFormat="1" x14ac:dyDescent="0.25">
      <c r="D1358" s="674"/>
      <c r="E1358" s="674"/>
      <c r="F1358" s="674"/>
    </row>
    <row r="1359" spans="4:6" s="360" customFormat="1" x14ac:dyDescent="0.25">
      <c r="D1359" s="674"/>
      <c r="E1359" s="674"/>
      <c r="F1359" s="674"/>
    </row>
    <row r="1360" spans="4:6" s="360" customFormat="1" x14ac:dyDescent="0.25">
      <c r="D1360" s="674"/>
      <c r="E1360" s="674"/>
      <c r="F1360" s="674"/>
    </row>
    <row r="1361" spans="4:6" s="360" customFormat="1" x14ac:dyDescent="0.25">
      <c r="D1361" s="674"/>
      <c r="E1361" s="674"/>
      <c r="F1361" s="674"/>
    </row>
    <row r="1362" spans="4:6" s="360" customFormat="1" x14ac:dyDescent="0.25">
      <c r="D1362" s="674"/>
      <c r="E1362" s="674"/>
      <c r="F1362" s="674"/>
    </row>
    <row r="1363" spans="4:6" s="360" customFormat="1" x14ac:dyDescent="0.25">
      <c r="D1363" s="674"/>
      <c r="E1363" s="674"/>
      <c r="F1363" s="674"/>
    </row>
    <row r="1364" spans="4:6" s="360" customFormat="1" x14ac:dyDescent="0.25">
      <c r="D1364" s="674"/>
      <c r="E1364" s="674"/>
      <c r="F1364" s="674"/>
    </row>
    <row r="1365" spans="4:6" s="360" customFormat="1" x14ac:dyDescent="0.25">
      <c r="D1365" s="674"/>
      <c r="E1365" s="674"/>
      <c r="F1365" s="674"/>
    </row>
    <row r="1366" spans="4:6" s="360" customFormat="1" x14ac:dyDescent="0.25">
      <c r="D1366" s="674"/>
      <c r="E1366" s="674"/>
      <c r="F1366" s="674"/>
    </row>
    <row r="1367" spans="4:6" s="360" customFormat="1" x14ac:dyDescent="0.25">
      <c r="D1367" s="674"/>
      <c r="E1367" s="674"/>
      <c r="F1367" s="674"/>
    </row>
    <row r="1368" spans="4:6" s="360" customFormat="1" x14ac:dyDescent="0.25">
      <c r="D1368" s="674"/>
      <c r="E1368" s="674"/>
      <c r="F1368" s="674"/>
    </row>
    <row r="1369" spans="4:6" s="360" customFormat="1" x14ac:dyDescent="0.25">
      <c r="D1369" s="674"/>
      <c r="E1369" s="674"/>
      <c r="F1369" s="674"/>
    </row>
    <row r="1370" spans="4:6" s="360" customFormat="1" x14ac:dyDescent="0.25">
      <c r="D1370" s="674"/>
      <c r="E1370" s="674"/>
      <c r="F1370" s="674"/>
    </row>
    <row r="1371" spans="4:6" s="360" customFormat="1" x14ac:dyDescent="0.25">
      <c r="D1371" s="674"/>
      <c r="E1371" s="674"/>
      <c r="F1371" s="674"/>
    </row>
    <row r="1372" spans="4:6" s="360" customFormat="1" x14ac:dyDescent="0.25">
      <c r="D1372" s="674"/>
      <c r="E1372" s="674"/>
      <c r="F1372" s="674"/>
    </row>
    <row r="1373" spans="4:6" s="360" customFormat="1" x14ac:dyDescent="0.25">
      <c r="D1373" s="674"/>
      <c r="E1373" s="674"/>
      <c r="F1373" s="674"/>
    </row>
    <row r="1374" spans="4:6" s="360" customFormat="1" x14ac:dyDescent="0.25">
      <c r="D1374" s="674"/>
      <c r="E1374" s="674"/>
      <c r="F1374" s="674"/>
    </row>
    <row r="1375" spans="4:6" s="360" customFormat="1" x14ac:dyDescent="0.25">
      <c r="D1375" s="674"/>
      <c r="E1375" s="674"/>
      <c r="F1375" s="674"/>
    </row>
    <row r="1376" spans="4:6" s="360" customFormat="1" x14ac:dyDescent="0.25">
      <c r="D1376" s="674"/>
      <c r="E1376" s="674"/>
      <c r="F1376" s="674"/>
    </row>
    <row r="1377" spans="4:6" s="360" customFormat="1" x14ac:dyDescent="0.25">
      <c r="D1377" s="674"/>
      <c r="E1377" s="674"/>
      <c r="F1377" s="674"/>
    </row>
    <row r="1378" spans="4:6" s="360" customFormat="1" x14ac:dyDescent="0.25">
      <c r="D1378" s="674"/>
      <c r="E1378" s="674"/>
      <c r="F1378" s="674"/>
    </row>
    <row r="1379" spans="4:6" s="360" customFormat="1" x14ac:dyDescent="0.25">
      <c r="D1379" s="674"/>
      <c r="E1379" s="674"/>
      <c r="F1379" s="674"/>
    </row>
    <row r="1380" spans="4:6" s="360" customFormat="1" x14ac:dyDescent="0.25">
      <c r="D1380" s="674"/>
      <c r="E1380" s="674"/>
      <c r="F1380" s="674"/>
    </row>
    <row r="1381" spans="4:6" s="360" customFormat="1" x14ac:dyDescent="0.25">
      <c r="D1381" s="674"/>
      <c r="E1381" s="674"/>
      <c r="F1381" s="674"/>
    </row>
    <row r="1382" spans="4:6" s="360" customFormat="1" x14ac:dyDescent="0.25">
      <c r="D1382" s="674"/>
      <c r="E1382" s="674"/>
      <c r="F1382" s="674"/>
    </row>
    <row r="1383" spans="4:6" s="360" customFormat="1" x14ac:dyDescent="0.25">
      <c r="D1383" s="674"/>
      <c r="E1383" s="674"/>
      <c r="F1383" s="674"/>
    </row>
    <row r="1384" spans="4:6" s="360" customFormat="1" x14ac:dyDescent="0.25">
      <c r="D1384" s="674"/>
      <c r="E1384" s="674"/>
      <c r="F1384" s="674"/>
    </row>
    <row r="1385" spans="4:6" s="360" customFormat="1" x14ac:dyDescent="0.25">
      <c r="D1385" s="674"/>
      <c r="E1385" s="674"/>
      <c r="F1385" s="674"/>
    </row>
    <row r="1386" spans="4:6" s="360" customFormat="1" x14ac:dyDescent="0.25">
      <c r="D1386" s="674"/>
      <c r="E1386" s="674"/>
      <c r="F1386" s="674"/>
    </row>
    <row r="1387" spans="4:6" s="360" customFormat="1" x14ac:dyDescent="0.25">
      <c r="D1387" s="674"/>
      <c r="E1387" s="674"/>
      <c r="F1387" s="674"/>
    </row>
    <row r="1388" spans="4:6" s="360" customFormat="1" x14ac:dyDescent="0.25">
      <c r="D1388" s="674"/>
      <c r="E1388" s="674"/>
      <c r="F1388" s="674"/>
    </row>
    <row r="1389" spans="4:6" s="360" customFormat="1" x14ac:dyDescent="0.25">
      <c r="D1389" s="674"/>
      <c r="E1389" s="674"/>
      <c r="F1389" s="674"/>
    </row>
    <row r="1390" spans="4:6" s="360" customFormat="1" x14ac:dyDescent="0.25">
      <c r="D1390" s="674"/>
      <c r="E1390" s="674"/>
      <c r="F1390" s="674"/>
    </row>
    <row r="1391" spans="4:6" s="360" customFormat="1" x14ac:dyDescent="0.25">
      <c r="D1391" s="674"/>
      <c r="E1391" s="674"/>
      <c r="F1391" s="674"/>
    </row>
    <row r="1392" spans="4:6" s="360" customFormat="1" x14ac:dyDescent="0.25">
      <c r="D1392" s="674"/>
      <c r="E1392" s="674"/>
      <c r="F1392" s="674"/>
    </row>
    <row r="1393" spans="4:6" s="360" customFormat="1" x14ac:dyDescent="0.25">
      <c r="D1393" s="674"/>
      <c r="E1393" s="674"/>
      <c r="F1393" s="674"/>
    </row>
    <row r="1394" spans="4:6" s="360" customFormat="1" x14ac:dyDescent="0.25">
      <c r="D1394" s="674"/>
      <c r="E1394" s="674"/>
      <c r="F1394" s="674"/>
    </row>
    <row r="1395" spans="4:6" s="360" customFormat="1" x14ac:dyDescent="0.25">
      <c r="D1395" s="674"/>
      <c r="E1395" s="674"/>
      <c r="F1395" s="674"/>
    </row>
    <row r="1396" spans="4:6" s="360" customFormat="1" x14ac:dyDescent="0.25">
      <c r="D1396" s="674"/>
      <c r="E1396" s="674"/>
      <c r="F1396" s="674"/>
    </row>
    <row r="1397" spans="4:6" s="360" customFormat="1" x14ac:dyDescent="0.25">
      <c r="D1397" s="674"/>
      <c r="E1397" s="674"/>
      <c r="F1397" s="674"/>
    </row>
    <row r="1398" spans="4:6" s="360" customFormat="1" x14ac:dyDescent="0.25">
      <c r="D1398" s="674"/>
      <c r="E1398" s="674"/>
      <c r="F1398" s="674"/>
    </row>
    <row r="1399" spans="4:6" s="360" customFormat="1" x14ac:dyDescent="0.25">
      <c r="D1399" s="674"/>
      <c r="E1399" s="674"/>
      <c r="F1399" s="674"/>
    </row>
    <row r="1400" spans="4:6" s="360" customFormat="1" x14ac:dyDescent="0.25">
      <c r="D1400" s="674"/>
      <c r="E1400" s="674"/>
      <c r="F1400" s="674"/>
    </row>
    <row r="1401" spans="4:6" s="360" customFormat="1" x14ac:dyDescent="0.25">
      <c r="D1401" s="674"/>
      <c r="E1401" s="674"/>
      <c r="F1401" s="674"/>
    </row>
    <row r="1402" spans="4:6" s="360" customFormat="1" x14ac:dyDescent="0.25">
      <c r="D1402" s="674"/>
      <c r="E1402" s="674"/>
      <c r="F1402" s="674"/>
    </row>
    <row r="1403" spans="4:6" s="360" customFormat="1" x14ac:dyDescent="0.25">
      <c r="D1403" s="674"/>
      <c r="E1403" s="674"/>
      <c r="F1403" s="674"/>
    </row>
    <row r="1404" spans="4:6" s="360" customFormat="1" x14ac:dyDescent="0.25">
      <c r="D1404" s="674"/>
      <c r="E1404" s="674"/>
      <c r="F1404" s="674"/>
    </row>
    <row r="1405" spans="4:6" s="360" customFormat="1" x14ac:dyDescent="0.25">
      <c r="D1405" s="674"/>
      <c r="E1405" s="674"/>
      <c r="F1405" s="674"/>
    </row>
    <row r="1406" spans="4:6" s="360" customFormat="1" x14ac:dyDescent="0.25">
      <c r="D1406" s="674"/>
      <c r="E1406" s="674"/>
      <c r="F1406" s="674"/>
    </row>
    <row r="1407" spans="4:6" s="360" customFormat="1" x14ac:dyDescent="0.25">
      <c r="D1407" s="674"/>
      <c r="E1407" s="674"/>
      <c r="F1407" s="674"/>
    </row>
    <row r="1408" spans="4:6" s="360" customFormat="1" x14ac:dyDescent="0.25">
      <c r="D1408" s="674"/>
      <c r="E1408" s="674"/>
      <c r="F1408" s="674"/>
    </row>
    <row r="1409" spans="4:6" s="360" customFormat="1" x14ac:dyDescent="0.25">
      <c r="D1409" s="674"/>
      <c r="E1409" s="674"/>
      <c r="F1409" s="674"/>
    </row>
    <row r="1410" spans="4:6" s="360" customFormat="1" x14ac:dyDescent="0.25">
      <c r="D1410" s="674"/>
      <c r="E1410" s="674"/>
      <c r="F1410" s="674"/>
    </row>
    <row r="1411" spans="4:6" s="360" customFormat="1" x14ac:dyDescent="0.25">
      <c r="D1411" s="674"/>
      <c r="E1411" s="674"/>
      <c r="F1411" s="674"/>
    </row>
    <row r="1412" spans="4:6" s="360" customFormat="1" x14ac:dyDescent="0.25">
      <c r="D1412" s="674"/>
      <c r="E1412" s="674"/>
      <c r="F1412" s="674"/>
    </row>
    <row r="1413" spans="4:6" s="360" customFormat="1" x14ac:dyDescent="0.25">
      <c r="D1413" s="674"/>
      <c r="E1413" s="674"/>
      <c r="F1413" s="674"/>
    </row>
    <row r="1414" spans="4:6" s="360" customFormat="1" x14ac:dyDescent="0.25">
      <c r="D1414" s="674"/>
      <c r="E1414" s="674"/>
      <c r="F1414" s="674"/>
    </row>
    <row r="1415" spans="4:6" s="360" customFormat="1" x14ac:dyDescent="0.25">
      <c r="D1415" s="674"/>
      <c r="E1415" s="674"/>
      <c r="F1415" s="674"/>
    </row>
    <row r="1416" spans="4:6" s="360" customFormat="1" x14ac:dyDescent="0.25">
      <c r="D1416" s="674"/>
      <c r="E1416" s="674"/>
      <c r="F1416" s="674"/>
    </row>
    <row r="1417" spans="4:6" s="360" customFormat="1" x14ac:dyDescent="0.25">
      <c r="D1417" s="674"/>
      <c r="E1417" s="674"/>
      <c r="F1417" s="674"/>
    </row>
    <row r="1418" spans="4:6" s="360" customFormat="1" x14ac:dyDescent="0.25">
      <c r="D1418" s="674"/>
      <c r="E1418" s="674"/>
      <c r="F1418" s="674"/>
    </row>
    <row r="1419" spans="4:6" s="360" customFormat="1" x14ac:dyDescent="0.25">
      <c r="D1419" s="674"/>
      <c r="E1419" s="674"/>
      <c r="F1419" s="674"/>
    </row>
    <row r="1420" spans="4:6" s="360" customFormat="1" x14ac:dyDescent="0.25">
      <c r="D1420" s="674"/>
      <c r="E1420" s="674"/>
      <c r="F1420" s="674"/>
    </row>
    <row r="1421" spans="4:6" s="360" customFormat="1" x14ac:dyDescent="0.25">
      <c r="D1421" s="674"/>
      <c r="E1421" s="674"/>
      <c r="F1421" s="674"/>
    </row>
    <row r="1422" spans="4:6" s="360" customFormat="1" x14ac:dyDescent="0.25">
      <c r="D1422" s="674"/>
      <c r="E1422" s="674"/>
      <c r="F1422" s="674"/>
    </row>
    <row r="1423" spans="4:6" s="360" customFormat="1" x14ac:dyDescent="0.25">
      <c r="D1423" s="674"/>
      <c r="E1423" s="674"/>
      <c r="F1423" s="674"/>
    </row>
    <row r="1424" spans="4:6" s="360" customFormat="1" x14ac:dyDescent="0.25">
      <c r="D1424" s="674"/>
      <c r="E1424" s="674"/>
      <c r="F1424" s="674"/>
    </row>
    <row r="1425" spans="4:6" s="360" customFormat="1" x14ac:dyDescent="0.25">
      <c r="D1425" s="674"/>
      <c r="E1425" s="674"/>
      <c r="F1425" s="674"/>
    </row>
    <row r="1426" spans="4:6" s="360" customFormat="1" x14ac:dyDescent="0.25">
      <c r="D1426" s="674"/>
      <c r="E1426" s="674"/>
      <c r="F1426" s="674"/>
    </row>
    <row r="1427" spans="4:6" s="360" customFormat="1" x14ac:dyDescent="0.25">
      <c r="D1427" s="674"/>
      <c r="E1427" s="674"/>
      <c r="F1427" s="674"/>
    </row>
    <row r="1428" spans="4:6" s="360" customFormat="1" x14ac:dyDescent="0.25">
      <c r="D1428" s="674"/>
      <c r="E1428" s="674"/>
      <c r="F1428" s="674"/>
    </row>
    <row r="1429" spans="4:6" s="360" customFormat="1" x14ac:dyDescent="0.25">
      <c r="D1429" s="674"/>
      <c r="E1429" s="674"/>
      <c r="F1429" s="674"/>
    </row>
    <row r="1430" spans="4:6" s="360" customFormat="1" x14ac:dyDescent="0.25">
      <c r="D1430" s="674"/>
      <c r="E1430" s="674"/>
      <c r="F1430" s="674"/>
    </row>
    <row r="1431" spans="4:6" s="360" customFormat="1" x14ac:dyDescent="0.25">
      <c r="D1431" s="674"/>
      <c r="E1431" s="674"/>
      <c r="F1431" s="674"/>
    </row>
    <row r="1432" spans="4:6" s="360" customFormat="1" x14ac:dyDescent="0.25">
      <c r="D1432" s="674"/>
      <c r="E1432" s="674"/>
      <c r="F1432" s="674"/>
    </row>
    <row r="1433" spans="4:6" s="360" customFormat="1" x14ac:dyDescent="0.25">
      <c r="D1433" s="674"/>
      <c r="E1433" s="674"/>
      <c r="F1433" s="674"/>
    </row>
    <row r="1434" spans="4:6" s="360" customFormat="1" x14ac:dyDescent="0.25">
      <c r="D1434" s="674"/>
      <c r="E1434" s="674"/>
      <c r="F1434" s="674"/>
    </row>
    <row r="1435" spans="4:6" s="360" customFormat="1" x14ac:dyDescent="0.25">
      <c r="D1435" s="674"/>
      <c r="E1435" s="674"/>
      <c r="F1435" s="674"/>
    </row>
    <row r="1436" spans="4:6" s="360" customFormat="1" x14ac:dyDescent="0.25">
      <c r="D1436" s="674"/>
      <c r="E1436" s="674"/>
      <c r="F1436" s="674"/>
    </row>
    <row r="1437" spans="4:6" s="360" customFormat="1" x14ac:dyDescent="0.25">
      <c r="D1437" s="674"/>
      <c r="E1437" s="674"/>
      <c r="F1437" s="674"/>
    </row>
    <row r="1438" spans="4:6" s="360" customFormat="1" x14ac:dyDescent="0.25">
      <c r="D1438" s="674"/>
      <c r="E1438" s="674"/>
      <c r="F1438" s="674"/>
    </row>
    <row r="1439" spans="4:6" s="360" customFormat="1" x14ac:dyDescent="0.25">
      <c r="D1439" s="674"/>
      <c r="E1439" s="674"/>
      <c r="F1439" s="674"/>
    </row>
    <row r="1440" spans="4:6" s="360" customFormat="1" x14ac:dyDescent="0.25">
      <c r="D1440" s="674"/>
      <c r="E1440" s="674"/>
      <c r="F1440" s="674"/>
    </row>
    <row r="1441" spans="4:6" s="360" customFormat="1" x14ac:dyDescent="0.25">
      <c r="D1441" s="674"/>
      <c r="E1441" s="674"/>
      <c r="F1441" s="674"/>
    </row>
    <row r="1442" spans="4:6" s="360" customFormat="1" x14ac:dyDescent="0.25">
      <c r="D1442" s="674"/>
      <c r="E1442" s="674"/>
      <c r="F1442" s="674"/>
    </row>
    <row r="1443" spans="4:6" s="360" customFormat="1" x14ac:dyDescent="0.25">
      <c r="D1443" s="674"/>
      <c r="E1443" s="674"/>
      <c r="F1443" s="674"/>
    </row>
    <row r="1444" spans="4:6" s="360" customFormat="1" x14ac:dyDescent="0.25">
      <c r="D1444" s="674"/>
      <c r="E1444" s="674"/>
      <c r="F1444" s="674"/>
    </row>
    <row r="1445" spans="4:6" s="360" customFormat="1" x14ac:dyDescent="0.25">
      <c r="D1445" s="674"/>
      <c r="E1445" s="674"/>
      <c r="F1445" s="674"/>
    </row>
    <row r="1446" spans="4:6" s="360" customFormat="1" x14ac:dyDescent="0.25">
      <c r="D1446" s="674"/>
      <c r="E1446" s="674"/>
      <c r="F1446" s="674"/>
    </row>
    <row r="1447" spans="4:6" s="360" customFormat="1" x14ac:dyDescent="0.25">
      <c r="D1447" s="674"/>
      <c r="E1447" s="674"/>
      <c r="F1447" s="674"/>
    </row>
    <row r="1448" spans="4:6" s="360" customFormat="1" x14ac:dyDescent="0.25">
      <c r="D1448" s="674"/>
      <c r="E1448" s="674"/>
      <c r="F1448" s="674"/>
    </row>
    <row r="1449" spans="4:6" s="360" customFormat="1" x14ac:dyDescent="0.25">
      <c r="D1449" s="674"/>
      <c r="E1449" s="674"/>
      <c r="F1449" s="674"/>
    </row>
    <row r="1450" spans="4:6" s="360" customFormat="1" x14ac:dyDescent="0.25">
      <c r="D1450" s="674"/>
      <c r="E1450" s="674"/>
      <c r="F1450" s="674"/>
    </row>
    <row r="1451" spans="4:6" s="360" customFormat="1" x14ac:dyDescent="0.25">
      <c r="D1451" s="674"/>
      <c r="E1451" s="674"/>
      <c r="F1451" s="674"/>
    </row>
    <row r="1452" spans="4:6" s="360" customFormat="1" x14ac:dyDescent="0.25">
      <c r="D1452" s="674"/>
      <c r="E1452" s="674"/>
      <c r="F1452" s="674"/>
    </row>
    <row r="1453" spans="4:6" s="360" customFormat="1" x14ac:dyDescent="0.25">
      <c r="D1453" s="674"/>
      <c r="E1453" s="674"/>
      <c r="F1453" s="674"/>
    </row>
    <row r="1454" spans="4:6" s="360" customFormat="1" x14ac:dyDescent="0.25">
      <c r="D1454" s="674"/>
      <c r="E1454" s="674"/>
      <c r="F1454" s="674"/>
    </row>
    <row r="1455" spans="4:6" s="360" customFormat="1" x14ac:dyDescent="0.25">
      <c r="D1455" s="674"/>
      <c r="E1455" s="674"/>
      <c r="F1455" s="674"/>
    </row>
    <row r="1456" spans="4:6" s="360" customFormat="1" x14ac:dyDescent="0.25">
      <c r="D1456" s="674"/>
      <c r="E1456" s="674"/>
      <c r="F1456" s="674"/>
    </row>
    <row r="1457" spans="4:6" s="360" customFormat="1" x14ac:dyDescent="0.25">
      <c r="D1457" s="674"/>
      <c r="E1457" s="674"/>
      <c r="F1457" s="674"/>
    </row>
    <row r="1458" spans="4:6" s="360" customFormat="1" x14ac:dyDescent="0.25">
      <c r="D1458" s="674"/>
      <c r="E1458" s="674"/>
      <c r="F1458" s="674"/>
    </row>
    <row r="1459" spans="4:6" s="360" customFormat="1" x14ac:dyDescent="0.25">
      <c r="D1459" s="674"/>
      <c r="E1459" s="674"/>
      <c r="F1459" s="674"/>
    </row>
    <row r="1460" spans="4:6" s="360" customFormat="1" x14ac:dyDescent="0.25">
      <c r="D1460" s="674"/>
      <c r="E1460" s="674"/>
      <c r="F1460" s="674"/>
    </row>
    <row r="1461" spans="4:6" s="360" customFormat="1" x14ac:dyDescent="0.25">
      <c r="D1461" s="674"/>
      <c r="E1461" s="674"/>
      <c r="F1461" s="674"/>
    </row>
    <row r="1462" spans="4:6" s="360" customFormat="1" x14ac:dyDescent="0.25">
      <c r="D1462" s="674"/>
      <c r="E1462" s="674"/>
      <c r="F1462" s="674"/>
    </row>
    <row r="1463" spans="4:6" s="360" customFormat="1" x14ac:dyDescent="0.25">
      <c r="D1463" s="674"/>
      <c r="E1463" s="674"/>
      <c r="F1463" s="674"/>
    </row>
    <row r="1464" spans="4:6" s="360" customFormat="1" x14ac:dyDescent="0.25">
      <c r="D1464" s="674"/>
      <c r="E1464" s="674"/>
      <c r="F1464" s="674"/>
    </row>
    <row r="1465" spans="4:6" s="360" customFormat="1" x14ac:dyDescent="0.25">
      <c r="D1465" s="674"/>
      <c r="E1465" s="674"/>
      <c r="F1465" s="674"/>
    </row>
    <row r="1466" spans="4:6" s="360" customFormat="1" x14ac:dyDescent="0.25">
      <c r="D1466" s="674"/>
      <c r="E1466" s="674"/>
      <c r="F1466" s="674"/>
    </row>
    <row r="1467" spans="4:6" s="360" customFormat="1" x14ac:dyDescent="0.25">
      <c r="D1467" s="674"/>
      <c r="E1467" s="674"/>
      <c r="F1467" s="674"/>
    </row>
    <row r="1468" spans="4:6" s="360" customFormat="1" x14ac:dyDescent="0.25">
      <c r="D1468" s="674"/>
      <c r="E1468" s="674"/>
      <c r="F1468" s="674"/>
    </row>
    <row r="1469" spans="4:6" s="360" customFormat="1" x14ac:dyDescent="0.25">
      <c r="D1469" s="674"/>
      <c r="E1469" s="674"/>
      <c r="F1469" s="674"/>
    </row>
    <row r="1470" spans="4:6" s="360" customFormat="1" x14ac:dyDescent="0.25">
      <c r="D1470" s="674"/>
      <c r="E1470" s="674"/>
      <c r="F1470" s="674"/>
    </row>
    <row r="1471" spans="4:6" s="360" customFormat="1" x14ac:dyDescent="0.25">
      <c r="D1471" s="674"/>
      <c r="E1471" s="674"/>
      <c r="F1471" s="674"/>
    </row>
    <row r="1472" spans="4:6" s="360" customFormat="1" x14ac:dyDescent="0.25">
      <c r="D1472" s="674"/>
      <c r="E1472" s="674"/>
      <c r="F1472" s="674"/>
    </row>
    <row r="1473" spans="4:6" s="360" customFormat="1" x14ac:dyDescent="0.25">
      <c r="D1473" s="674"/>
      <c r="E1473" s="674"/>
      <c r="F1473" s="674"/>
    </row>
    <row r="1474" spans="4:6" s="360" customFormat="1" x14ac:dyDescent="0.25">
      <c r="D1474" s="674"/>
      <c r="E1474" s="674"/>
      <c r="F1474" s="674"/>
    </row>
    <row r="1475" spans="4:6" s="360" customFormat="1" x14ac:dyDescent="0.25">
      <c r="D1475" s="674"/>
      <c r="E1475" s="674"/>
      <c r="F1475" s="674"/>
    </row>
    <row r="1476" spans="4:6" s="360" customFormat="1" x14ac:dyDescent="0.25">
      <c r="D1476" s="674"/>
      <c r="E1476" s="674"/>
      <c r="F1476" s="674"/>
    </row>
    <row r="1477" spans="4:6" s="360" customFormat="1" x14ac:dyDescent="0.25">
      <c r="D1477" s="674"/>
      <c r="E1477" s="674"/>
      <c r="F1477" s="674"/>
    </row>
    <row r="1478" spans="4:6" s="360" customFormat="1" x14ac:dyDescent="0.25">
      <c r="D1478" s="674"/>
      <c r="E1478" s="674"/>
      <c r="F1478" s="674"/>
    </row>
    <row r="1479" spans="4:6" s="360" customFormat="1" x14ac:dyDescent="0.25">
      <c r="D1479" s="674"/>
      <c r="E1479" s="674"/>
      <c r="F1479" s="674"/>
    </row>
    <row r="1480" spans="4:6" s="360" customFormat="1" x14ac:dyDescent="0.25">
      <c r="D1480" s="674"/>
      <c r="E1480" s="674"/>
      <c r="F1480" s="674"/>
    </row>
    <row r="1481" spans="4:6" s="360" customFormat="1" x14ac:dyDescent="0.25">
      <c r="D1481" s="674"/>
      <c r="E1481" s="674"/>
      <c r="F1481" s="674"/>
    </row>
    <row r="1482" spans="4:6" s="360" customFormat="1" x14ac:dyDescent="0.25">
      <c r="D1482" s="674"/>
      <c r="E1482" s="674"/>
      <c r="F1482" s="674"/>
    </row>
    <row r="1483" spans="4:6" s="360" customFormat="1" x14ac:dyDescent="0.25">
      <c r="D1483" s="674"/>
      <c r="E1483" s="674"/>
      <c r="F1483" s="674"/>
    </row>
    <row r="1484" spans="4:6" s="360" customFormat="1" x14ac:dyDescent="0.25">
      <c r="D1484" s="674"/>
      <c r="E1484" s="674"/>
      <c r="F1484" s="674"/>
    </row>
    <row r="1485" spans="4:6" s="360" customFormat="1" x14ac:dyDescent="0.25">
      <c r="D1485" s="674"/>
      <c r="E1485" s="674"/>
      <c r="F1485" s="674"/>
    </row>
    <row r="1486" spans="4:6" s="360" customFormat="1" x14ac:dyDescent="0.25">
      <c r="D1486" s="674"/>
      <c r="E1486" s="674"/>
      <c r="F1486" s="674"/>
    </row>
    <row r="1487" spans="4:6" s="360" customFormat="1" x14ac:dyDescent="0.25">
      <c r="D1487" s="674"/>
      <c r="E1487" s="674"/>
      <c r="F1487" s="674"/>
    </row>
    <row r="1488" spans="4:6" s="360" customFormat="1" x14ac:dyDescent="0.25">
      <c r="D1488" s="674"/>
      <c r="E1488" s="674"/>
      <c r="F1488" s="674"/>
    </row>
    <row r="1489" spans="4:6" s="360" customFormat="1" x14ac:dyDescent="0.25">
      <c r="D1489" s="674"/>
      <c r="E1489" s="674"/>
      <c r="F1489" s="674"/>
    </row>
    <row r="1490" spans="4:6" s="360" customFormat="1" x14ac:dyDescent="0.25">
      <c r="D1490" s="674"/>
      <c r="E1490" s="674"/>
      <c r="F1490" s="674"/>
    </row>
    <row r="1491" spans="4:6" s="360" customFormat="1" x14ac:dyDescent="0.25">
      <c r="D1491" s="674"/>
      <c r="E1491" s="674"/>
      <c r="F1491" s="674"/>
    </row>
    <row r="1492" spans="4:6" s="360" customFormat="1" x14ac:dyDescent="0.25">
      <c r="D1492" s="674"/>
      <c r="E1492" s="674"/>
      <c r="F1492" s="674"/>
    </row>
    <row r="1493" spans="4:6" s="360" customFormat="1" x14ac:dyDescent="0.25">
      <c r="D1493" s="674"/>
      <c r="E1493" s="674"/>
      <c r="F1493" s="674"/>
    </row>
    <row r="1494" spans="4:6" s="360" customFormat="1" x14ac:dyDescent="0.25">
      <c r="D1494" s="674"/>
      <c r="E1494" s="674"/>
      <c r="F1494" s="674"/>
    </row>
    <row r="1495" spans="4:6" s="360" customFormat="1" x14ac:dyDescent="0.25">
      <c r="D1495" s="674"/>
      <c r="E1495" s="674"/>
      <c r="F1495" s="674"/>
    </row>
    <row r="1496" spans="4:6" s="360" customFormat="1" x14ac:dyDescent="0.25">
      <c r="D1496" s="674"/>
      <c r="E1496" s="674"/>
      <c r="F1496" s="674"/>
    </row>
    <row r="1497" spans="4:6" s="360" customFormat="1" x14ac:dyDescent="0.25">
      <c r="D1497" s="674"/>
      <c r="E1497" s="674"/>
      <c r="F1497" s="674"/>
    </row>
    <row r="1498" spans="4:6" s="360" customFormat="1" x14ac:dyDescent="0.25">
      <c r="D1498" s="674"/>
      <c r="E1498" s="674"/>
      <c r="F1498" s="674"/>
    </row>
    <row r="1499" spans="4:6" s="360" customFormat="1" x14ac:dyDescent="0.25">
      <c r="D1499" s="674"/>
      <c r="E1499" s="674"/>
      <c r="F1499" s="674"/>
    </row>
    <row r="1500" spans="4:6" s="360" customFormat="1" x14ac:dyDescent="0.25">
      <c r="D1500" s="674"/>
      <c r="E1500" s="674"/>
      <c r="F1500" s="674"/>
    </row>
    <row r="1501" spans="4:6" s="360" customFormat="1" x14ac:dyDescent="0.25">
      <c r="D1501" s="674"/>
      <c r="E1501" s="674"/>
      <c r="F1501" s="674"/>
    </row>
    <row r="1502" spans="4:6" s="360" customFormat="1" x14ac:dyDescent="0.25">
      <c r="D1502" s="674"/>
      <c r="E1502" s="674"/>
      <c r="F1502" s="674"/>
    </row>
    <row r="1503" spans="4:6" s="360" customFormat="1" x14ac:dyDescent="0.25">
      <c r="D1503" s="674"/>
      <c r="E1503" s="674"/>
      <c r="F1503" s="674"/>
    </row>
    <row r="1504" spans="4:6" s="360" customFormat="1" x14ac:dyDescent="0.25">
      <c r="D1504" s="674"/>
      <c r="E1504" s="674"/>
      <c r="F1504" s="674"/>
    </row>
    <row r="1505" spans="4:6" s="360" customFormat="1" x14ac:dyDescent="0.25">
      <c r="D1505" s="674"/>
      <c r="E1505" s="674"/>
      <c r="F1505" s="674"/>
    </row>
    <row r="1506" spans="4:6" s="360" customFormat="1" x14ac:dyDescent="0.25">
      <c r="D1506" s="674"/>
      <c r="E1506" s="674"/>
      <c r="F1506" s="674"/>
    </row>
    <row r="1507" spans="4:6" s="360" customFormat="1" x14ac:dyDescent="0.25">
      <c r="D1507" s="674"/>
      <c r="E1507" s="674"/>
      <c r="F1507" s="674"/>
    </row>
    <row r="1508" spans="4:6" s="360" customFormat="1" x14ac:dyDescent="0.25">
      <c r="D1508" s="674"/>
      <c r="E1508" s="674"/>
      <c r="F1508" s="674"/>
    </row>
    <row r="1509" spans="4:6" s="360" customFormat="1" x14ac:dyDescent="0.25">
      <c r="D1509" s="674"/>
      <c r="E1509" s="674"/>
      <c r="F1509" s="674"/>
    </row>
    <row r="1510" spans="4:6" s="360" customFormat="1" x14ac:dyDescent="0.25">
      <c r="D1510" s="674"/>
      <c r="E1510" s="674"/>
      <c r="F1510" s="674"/>
    </row>
    <row r="1511" spans="4:6" s="360" customFormat="1" x14ac:dyDescent="0.25">
      <c r="D1511" s="674"/>
      <c r="E1511" s="674"/>
      <c r="F1511" s="674"/>
    </row>
    <row r="1512" spans="4:6" s="360" customFormat="1" x14ac:dyDescent="0.25">
      <c r="D1512" s="674"/>
      <c r="E1512" s="674"/>
      <c r="F1512" s="674"/>
    </row>
    <row r="1513" spans="4:6" s="360" customFormat="1" x14ac:dyDescent="0.25">
      <c r="D1513" s="674"/>
      <c r="E1513" s="674"/>
      <c r="F1513" s="674"/>
    </row>
    <row r="1514" spans="4:6" s="360" customFormat="1" x14ac:dyDescent="0.25">
      <c r="D1514" s="674"/>
      <c r="E1514" s="674"/>
      <c r="F1514" s="674"/>
    </row>
    <row r="1515" spans="4:6" s="360" customFormat="1" x14ac:dyDescent="0.25">
      <c r="D1515" s="674"/>
      <c r="E1515" s="674"/>
      <c r="F1515" s="674"/>
    </row>
    <row r="1516" spans="4:6" s="360" customFormat="1" x14ac:dyDescent="0.25">
      <c r="D1516" s="674"/>
      <c r="E1516" s="674"/>
      <c r="F1516" s="674"/>
    </row>
    <row r="1517" spans="4:6" s="360" customFormat="1" x14ac:dyDescent="0.25">
      <c r="D1517" s="674"/>
      <c r="E1517" s="674"/>
      <c r="F1517" s="674"/>
    </row>
    <row r="1518" spans="4:6" s="360" customFormat="1" x14ac:dyDescent="0.25">
      <c r="D1518" s="674"/>
      <c r="E1518" s="674"/>
      <c r="F1518" s="674"/>
    </row>
    <row r="1519" spans="4:6" s="360" customFormat="1" x14ac:dyDescent="0.25">
      <c r="D1519" s="674"/>
      <c r="E1519" s="674"/>
      <c r="F1519" s="674"/>
    </row>
    <row r="1520" spans="4:6" s="360" customFormat="1" x14ac:dyDescent="0.25">
      <c r="D1520" s="674"/>
      <c r="E1520" s="674"/>
      <c r="F1520" s="674"/>
    </row>
    <row r="1521" spans="4:6" s="360" customFormat="1" x14ac:dyDescent="0.25">
      <c r="D1521" s="674"/>
      <c r="E1521" s="674"/>
      <c r="F1521" s="674"/>
    </row>
    <row r="1522" spans="4:6" s="360" customFormat="1" x14ac:dyDescent="0.25">
      <c r="D1522" s="674"/>
      <c r="E1522" s="674"/>
      <c r="F1522" s="674"/>
    </row>
    <row r="1523" spans="4:6" s="360" customFormat="1" x14ac:dyDescent="0.25">
      <c r="D1523" s="674"/>
      <c r="E1523" s="674"/>
      <c r="F1523" s="674"/>
    </row>
    <row r="1524" spans="4:6" s="360" customFormat="1" x14ac:dyDescent="0.25">
      <c r="D1524" s="674"/>
      <c r="E1524" s="674"/>
      <c r="F1524" s="674"/>
    </row>
    <row r="1525" spans="4:6" s="360" customFormat="1" x14ac:dyDescent="0.25">
      <c r="D1525" s="674"/>
      <c r="E1525" s="674"/>
      <c r="F1525" s="674"/>
    </row>
    <row r="1526" spans="4:6" s="360" customFormat="1" x14ac:dyDescent="0.25">
      <c r="D1526" s="674"/>
      <c r="E1526" s="674"/>
      <c r="F1526" s="674"/>
    </row>
    <row r="1527" spans="4:6" s="360" customFormat="1" x14ac:dyDescent="0.25">
      <c r="D1527" s="674"/>
      <c r="E1527" s="674"/>
      <c r="F1527" s="674"/>
    </row>
    <row r="1528" spans="4:6" s="360" customFormat="1" x14ac:dyDescent="0.25">
      <c r="D1528" s="674"/>
      <c r="E1528" s="674"/>
      <c r="F1528" s="674"/>
    </row>
    <row r="1529" spans="4:6" s="360" customFormat="1" x14ac:dyDescent="0.25">
      <c r="D1529" s="674"/>
      <c r="E1529" s="674"/>
      <c r="F1529" s="674"/>
    </row>
    <row r="1530" spans="4:6" s="360" customFormat="1" x14ac:dyDescent="0.25">
      <c r="D1530" s="674"/>
      <c r="E1530" s="674"/>
      <c r="F1530" s="674"/>
    </row>
    <row r="1531" spans="4:6" s="360" customFormat="1" x14ac:dyDescent="0.25">
      <c r="D1531" s="674"/>
      <c r="E1531" s="674"/>
      <c r="F1531" s="674"/>
    </row>
    <row r="1532" spans="4:6" s="360" customFormat="1" x14ac:dyDescent="0.25">
      <c r="D1532" s="674"/>
      <c r="E1532" s="674"/>
      <c r="F1532" s="674"/>
    </row>
    <row r="1533" spans="4:6" s="360" customFormat="1" x14ac:dyDescent="0.25">
      <c r="D1533" s="674"/>
      <c r="E1533" s="674"/>
      <c r="F1533" s="674"/>
    </row>
    <row r="1534" spans="4:6" s="360" customFormat="1" x14ac:dyDescent="0.25">
      <c r="D1534" s="674"/>
      <c r="E1534" s="674"/>
      <c r="F1534" s="674"/>
    </row>
    <row r="1535" spans="4:6" s="360" customFormat="1" x14ac:dyDescent="0.25">
      <c r="D1535" s="674"/>
      <c r="E1535" s="674"/>
      <c r="F1535" s="674"/>
    </row>
    <row r="1536" spans="4:6" s="360" customFormat="1" x14ac:dyDescent="0.25">
      <c r="D1536" s="674"/>
      <c r="E1536" s="674"/>
      <c r="F1536" s="674"/>
    </row>
    <row r="1537" spans="4:6" s="360" customFormat="1" x14ac:dyDescent="0.25">
      <c r="D1537" s="674"/>
      <c r="E1537" s="674"/>
      <c r="F1537" s="674"/>
    </row>
    <row r="1538" spans="4:6" s="360" customFormat="1" x14ac:dyDescent="0.25">
      <c r="D1538" s="674"/>
      <c r="E1538" s="674"/>
      <c r="F1538" s="674"/>
    </row>
    <row r="1539" spans="4:6" s="360" customFormat="1" x14ac:dyDescent="0.25">
      <c r="D1539" s="674"/>
      <c r="E1539" s="674"/>
      <c r="F1539" s="674"/>
    </row>
    <row r="1540" spans="4:6" s="360" customFormat="1" x14ac:dyDescent="0.25">
      <c r="D1540" s="674"/>
      <c r="E1540" s="674"/>
      <c r="F1540" s="674"/>
    </row>
    <row r="1541" spans="4:6" s="360" customFormat="1" x14ac:dyDescent="0.25">
      <c r="D1541" s="674"/>
      <c r="E1541" s="674"/>
      <c r="F1541" s="674"/>
    </row>
    <row r="1542" spans="4:6" s="360" customFormat="1" x14ac:dyDescent="0.25">
      <c r="D1542" s="674"/>
      <c r="E1542" s="674"/>
      <c r="F1542" s="674"/>
    </row>
    <row r="1543" spans="4:6" s="360" customFormat="1" x14ac:dyDescent="0.25">
      <c r="D1543" s="674"/>
      <c r="E1543" s="674"/>
      <c r="F1543" s="674"/>
    </row>
    <row r="1544" spans="4:6" s="360" customFormat="1" x14ac:dyDescent="0.25">
      <c r="D1544" s="674"/>
      <c r="E1544" s="674"/>
      <c r="F1544" s="674"/>
    </row>
    <row r="1545" spans="4:6" s="360" customFormat="1" x14ac:dyDescent="0.25">
      <c r="D1545" s="674"/>
      <c r="E1545" s="674"/>
      <c r="F1545" s="674"/>
    </row>
    <row r="1546" spans="4:6" s="360" customFormat="1" x14ac:dyDescent="0.25">
      <c r="D1546" s="674"/>
      <c r="E1546" s="674"/>
      <c r="F1546" s="674"/>
    </row>
    <row r="1547" spans="4:6" s="360" customFormat="1" x14ac:dyDescent="0.25">
      <c r="D1547" s="674"/>
      <c r="E1547" s="674"/>
      <c r="F1547" s="674"/>
    </row>
    <row r="1548" spans="4:6" s="360" customFormat="1" x14ac:dyDescent="0.25">
      <c r="D1548" s="674"/>
      <c r="E1548" s="674"/>
      <c r="F1548" s="674"/>
    </row>
    <row r="1549" spans="4:6" s="360" customFormat="1" x14ac:dyDescent="0.25">
      <c r="D1549" s="674"/>
      <c r="E1549" s="674"/>
      <c r="F1549" s="674"/>
    </row>
    <row r="1550" spans="4:6" s="360" customFormat="1" x14ac:dyDescent="0.25">
      <c r="D1550" s="674"/>
      <c r="E1550" s="674"/>
      <c r="F1550" s="674"/>
    </row>
    <row r="1551" spans="4:6" s="360" customFormat="1" x14ac:dyDescent="0.25">
      <c r="D1551" s="674"/>
      <c r="E1551" s="674"/>
      <c r="F1551" s="674"/>
    </row>
    <row r="1552" spans="4:6" s="360" customFormat="1" x14ac:dyDescent="0.25">
      <c r="D1552" s="674"/>
      <c r="E1552" s="674"/>
      <c r="F1552" s="674"/>
    </row>
    <row r="1553" spans="4:6" s="360" customFormat="1" x14ac:dyDescent="0.25">
      <c r="D1553" s="674"/>
      <c r="E1553" s="674"/>
      <c r="F1553" s="674"/>
    </row>
    <row r="1554" spans="4:6" s="360" customFormat="1" x14ac:dyDescent="0.25">
      <c r="D1554" s="674"/>
      <c r="E1554" s="674"/>
      <c r="F1554" s="674"/>
    </row>
    <row r="1555" spans="4:6" s="360" customFormat="1" x14ac:dyDescent="0.25">
      <c r="D1555" s="674"/>
      <c r="E1555" s="674"/>
      <c r="F1555" s="674"/>
    </row>
    <row r="1556" spans="4:6" s="360" customFormat="1" x14ac:dyDescent="0.25">
      <c r="D1556" s="674"/>
      <c r="E1556" s="674"/>
      <c r="F1556" s="674"/>
    </row>
    <row r="1557" spans="4:6" s="360" customFormat="1" x14ac:dyDescent="0.25">
      <c r="D1557" s="674"/>
      <c r="E1557" s="674"/>
      <c r="F1557" s="674"/>
    </row>
    <row r="1558" spans="4:6" s="360" customFormat="1" x14ac:dyDescent="0.25">
      <c r="D1558" s="674"/>
      <c r="E1558" s="674"/>
      <c r="F1558" s="674"/>
    </row>
    <row r="1559" spans="4:6" s="360" customFormat="1" x14ac:dyDescent="0.25">
      <c r="D1559" s="674"/>
      <c r="E1559" s="674"/>
      <c r="F1559" s="674"/>
    </row>
    <row r="1560" spans="4:6" s="360" customFormat="1" x14ac:dyDescent="0.25">
      <c r="D1560" s="674"/>
      <c r="E1560" s="674"/>
      <c r="F1560" s="674"/>
    </row>
    <row r="1561" spans="4:6" s="360" customFormat="1" x14ac:dyDescent="0.25">
      <c r="D1561" s="674"/>
      <c r="E1561" s="674"/>
      <c r="F1561" s="674"/>
    </row>
    <row r="1562" spans="4:6" s="360" customFormat="1" x14ac:dyDescent="0.25">
      <c r="D1562" s="674"/>
      <c r="E1562" s="674"/>
      <c r="F1562" s="674"/>
    </row>
    <row r="1563" spans="4:6" s="360" customFormat="1" x14ac:dyDescent="0.25">
      <c r="D1563" s="674"/>
      <c r="E1563" s="674"/>
      <c r="F1563" s="674"/>
    </row>
    <row r="1564" spans="4:6" s="360" customFormat="1" x14ac:dyDescent="0.25">
      <c r="D1564" s="674"/>
      <c r="E1564" s="674"/>
      <c r="F1564" s="674"/>
    </row>
    <row r="1565" spans="4:6" s="360" customFormat="1" x14ac:dyDescent="0.25">
      <c r="D1565" s="674"/>
      <c r="E1565" s="674"/>
      <c r="F1565" s="674"/>
    </row>
    <row r="1566" spans="4:6" s="360" customFormat="1" x14ac:dyDescent="0.25">
      <c r="D1566" s="674"/>
      <c r="E1566" s="674"/>
      <c r="F1566" s="674"/>
    </row>
    <row r="1567" spans="4:6" s="360" customFormat="1" x14ac:dyDescent="0.25">
      <c r="D1567" s="674"/>
      <c r="E1567" s="674"/>
      <c r="F1567" s="674"/>
    </row>
    <row r="1568" spans="4:6" s="360" customFormat="1" x14ac:dyDescent="0.25">
      <c r="D1568" s="674"/>
      <c r="E1568" s="674"/>
      <c r="F1568" s="674"/>
    </row>
    <row r="1569" spans="4:6" s="360" customFormat="1" x14ac:dyDescent="0.25">
      <c r="D1569" s="674"/>
      <c r="E1569" s="674"/>
      <c r="F1569" s="674"/>
    </row>
    <row r="1570" spans="4:6" s="360" customFormat="1" x14ac:dyDescent="0.25">
      <c r="D1570" s="674"/>
      <c r="E1570" s="674"/>
      <c r="F1570" s="674"/>
    </row>
    <row r="1571" spans="4:6" s="360" customFormat="1" x14ac:dyDescent="0.25">
      <c r="D1571" s="674"/>
      <c r="E1571" s="674"/>
      <c r="F1571" s="674"/>
    </row>
    <row r="1572" spans="4:6" s="360" customFormat="1" x14ac:dyDescent="0.25">
      <c r="D1572" s="674"/>
      <c r="E1572" s="674"/>
      <c r="F1572" s="674"/>
    </row>
    <row r="1573" spans="4:6" s="360" customFormat="1" x14ac:dyDescent="0.25">
      <c r="D1573" s="674"/>
      <c r="E1573" s="674"/>
      <c r="F1573" s="674"/>
    </row>
    <row r="1574" spans="4:6" s="360" customFormat="1" x14ac:dyDescent="0.25">
      <c r="D1574" s="674"/>
      <c r="E1574" s="674"/>
      <c r="F1574" s="674"/>
    </row>
    <row r="1575" spans="4:6" s="360" customFormat="1" x14ac:dyDescent="0.25">
      <c r="D1575" s="674"/>
      <c r="E1575" s="674"/>
      <c r="F1575" s="674"/>
    </row>
    <row r="1576" spans="4:6" s="360" customFormat="1" x14ac:dyDescent="0.25">
      <c r="D1576" s="674"/>
      <c r="E1576" s="674"/>
      <c r="F1576" s="674"/>
    </row>
    <row r="1577" spans="4:6" s="360" customFormat="1" x14ac:dyDescent="0.25">
      <c r="D1577" s="674"/>
      <c r="E1577" s="674"/>
      <c r="F1577" s="674"/>
    </row>
    <row r="1578" spans="4:6" s="360" customFormat="1" x14ac:dyDescent="0.25">
      <c r="D1578" s="674"/>
      <c r="E1578" s="674"/>
      <c r="F1578" s="674"/>
    </row>
    <row r="1579" spans="4:6" s="360" customFormat="1" x14ac:dyDescent="0.25">
      <c r="D1579" s="674"/>
      <c r="E1579" s="674"/>
      <c r="F1579" s="674"/>
    </row>
    <row r="1580" spans="4:6" s="360" customFormat="1" x14ac:dyDescent="0.25">
      <c r="D1580" s="674"/>
      <c r="E1580" s="674"/>
      <c r="F1580" s="674"/>
    </row>
    <row r="1581" spans="4:6" s="360" customFormat="1" x14ac:dyDescent="0.25">
      <c r="D1581" s="674"/>
      <c r="E1581" s="674"/>
      <c r="F1581" s="674"/>
    </row>
    <row r="1582" spans="4:6" s="360" customFormat="1" x14ac:dyDescent="0.25">
      <c r="D1582" s="674"/>
      <c r="E1582" s="674"/>
      <c r="F1582" s="674"/>
    </row>
    <row r="1583" spans="4:6" s="360" customFormat="1" x14ac:dyDescent="0.25">
      <c r="D1583" s="674"/>
      <c r="E1583" s="674"/>
      <c r="F1583" s="674"/>
    </row>
    <row r="1584" spans="4:6" s="360" customFormat="1" x14ac:dyDescent="0.25">
      <c r="D1584" s="674"/>
      <c r="E1584" s="674"/>
      <c r="F1584" s="674"/>
    </row>
    <row r="1585" spans="4:6" s="360" customFormat="1" x14ac:dyDescent="0.25">
      <c r="D1585" s="674"/>
      <c r="E1585" s="674"/>
      <c r="F1585" s="674"/>
    </row>
    <row r="1586" spans="4:6" s="360" customFormat="1" x14ac:dyDescent="0.25">
      <c r="D1586" s="674"/>
      <c r="E1586" s="674"/>
      <c r="F1586" s="674"/>
    </row>
    <row r="1587" spans="4:6" s="360" customFormat="1" x14ac:dyDescent="0.25">
      <c r="D1587" s="674"/>
      <c r="E1587" s="674"/>
      <c r="F1587" s="674"/>
    </row>
    <row r="1588" spans="4:6" s="360" customFormat="1" x14ac:dyDescent="0.25">
      <c r="D1588" s="674"/>
      <c r="E1588" s="674"/>
      <c r="F1588" s="674"/>
    </row>
    <row r="1589" spans="4:6" s="360" customFormat="1" x14ac:dyDescent="0.25">
      <c r="D1589" s="674"/>
      <c r="E1589" s="674"/>
      <c r="F1589" s="674"/>
    </row>
    <row r="1590" spans="4:6" s="360" customFormat="1" x14ac:dyDescent="0.25">
      <c r="D1590" s="674"/>
      <c r="E1590" s="674"/>
      <c r="F1590" s="674"/>
    </row>
    <row r="1591" spans="4:6" s="360" customFormat="1" x14ac:dyDescent="0.25">
      <c r="D1591" s="674"/>
      <c r="E1591" s="674"/>
      <c r="F1591" s="674"/>
    </row>
    <row r="1592" spans="4:6" s="360" customFormat="1" x14ac:dyDescent="0.25">
      <c r="D1592" s="674"/>
      <c r="E1592" s="674"/>
      <c r="F1592" s="674"/>
    </row>
    <row r="1593" spans="4:6" s="360" customFormat="1" x14ac:dyDescent="0.25">
      <c r="D1593" s="674"/>
      <c r="E1593" s="674"/>
      <c r="F1593" s="674"/>
    </row>
    <row r="1594" spans="4:6" s="360" customFormat="1" x14ac:dyDescent="0.25">
      <c r="D1594" s="674"/>
      <c r="E1594" s="674"/>
      <c r="F1594" s="674"/>
    </row>
    <row r="1595" spans="4:6" s="360" customFormat="1" x14ac:dyDescent="0.25">
      <c r="D1595" s="674"/>
      <c r="E1595" s="674"/>
      <c r="F1595" s="674"/>
    </row>
    <row r="1596" spans="4:6" s="360" customFormat="1" x14ac:dyDescent="0.25">
      <c r="D1596" s="674"/>
      <c r="E1596" s="674"/>
      <c r="F1596" s="674"/>
    </row>
    <row r="1597" spans="4:6" s="360" customFormat="1" x14ac:dyDescent="0.25">
      <c r="D1597" s="674"/>
      <c r="E1597" s="674"/>
      <c r="F1597" s="674"/>
    </row>
    <row r="1598" spans="4:6" s="360" customFormat="1" x14ac:dyDescent="0.25">
      <c r="D1598" s="674"/>
      <c r="E1598" s="674"/>
      <c r="F1598" s="674"/>
    </row>
    <row r="1599" spans="4:6" s="360" customFormat="1" x14ac:dyDescent="0.25">
      <c r="D1599" s="674"/>
      <c r="E1599" s="674"/>
      <c r="F1599" s="674"/>
    </row>
    <row r="1600" spans="4:6" s="360" customFormat="1" x14ac:dyDescent="0.25">
      <c r="D1600" s="674"/>
      <c r="E1600" s="674"/>
      <c r="F1600" s="674"/>
    </row>
    <row r="1601" spans="4:6" s="360" customFormat="1" x14ac:dyDescent="0.25">
      <c r="D1601" s="674"/>
      <c r="E1601" s="674"/>
      <c r="F1601" s="674"/>
    </row>
    <row r="1602" spans="4:6" s="360" customFormat="1" x14ac:dyDescent="0.25">
      <c r="D1602" s="674"/>
      <c r="E1602" s="674"/>
      <c r="F1602" s="674"/>
    </row>
    <row r="1603" spans="4:6" s="360" customFormat="1" x14ac:dyDescent="0.25">
      <c r="D1603" s="674"/>
      <c r="E1603" s="674"/>
      <c r="F1603" s="674"/>
    </row>
    <row r="1604" spans="4:6" s="360" customFormat="1" x14ac:dyDescent="0.25">
      <c r="D1604" s="674"/>
      <c r="E1604" s="674"/>
      <c r="F1604" s="674"/>
    </row>
    <row r="1605" spans="4:6" s="360" customFormat="1" x14ac:dyDescent="0.25">
      <c r="D1605" s="674"/>
      <c r="E1605" s="674"/>
      <c r="F1605" s="674"/>
    </row>
    <row r="1606" spans="4:6" s="360" customFormat="1" x14ac:dyDescent="0.25">
      <c r="D1606" s="674"/>
      <c r="E1606" s="674"/>
      <c r="F1606" s="674"/>
    </row>
    <row r="1607" spans="4:6" s="360" customFormat="1" x14ac:dyDescent="0.25">
      <c r="D1607" s="674"/>
      <c r="E1607" s="674"/>
      <c r="F1607" s="674"/>
    </row>
    <row r="1608" spans="4:6" s="360" customFormat="1" x14ac:dyDescent="0.25">
      <c r="D1608" s="674"/>
      <c r="E1608" s="674"/>
      <c r="F1608" s="674"/>
    </row>
    <row r="1609" spans="4:6" s="360" customFormat="1" x14ac:dyDescent="0.25">
      <c r="D1609" s="674"/>
      <c r="E1609" s="674"/>
      <c r="F1609" s="674"/>
    </row>
    <row r="1610" spans="4:6" s="360" customFormat="1" x14ac:dyDescent="0.25">
      <c r="D1610" s="674"/>
      <c r="E1610" s="674"/>
      <c r="F1610" s="674"/>
    </row>
    <row r="1611" spans="4:6" s="360" customFormat="1" x14ac:dyDescent="0.25">
      <c r="D1611" s="674"/>
      <c r="E1611" s="674"/>
      <c r="F1611" s="674"/>
    </row>
    <row r="1612" spans="4:6" s="360" customFormat="1" x14ac:dyDescent="0.25">
      <c r="D1612" s="674"/>
      <c r="E1612" s="674"/>
      <c r="F1612" s="674"/>
    </row>
    <row r="1613" spans="4:6" s="360" customFormat="1" x14ac:dyDescent="0.25">
      <c r="D1613" s="674"/>
      <c r="E1613" s="674"/>
      <c r="F1613" s="674"/>
    </row>
    <row r="1614" spans="4:6" s="360" customFormat="1" x14ac:dyDescent="0.25">
      <c r="D1614" s="674"/>
      <c r="E1614" s="674"/>
      <c r="F1614" s="674"/>
    </row>
    <row r="1615" spans="4:6" s="360" customFormat="1" x14ac:dyDescent="0.25">
      <c r="D1615" s="674"/>
      <c r="E1615" s="674"/>
      <c r="F1615" s="674"/>
    </row>
    <row r="1616" spans="4:6" s="360" customFormat="1" x14ac:dyDescent="0.25">
      <c r="D1616" s="674"/>
      <c r="E1616" s="674"/>
      <c r="F1616" s="674"/>
    </row>
    <row r="1617" spans="4:6" s="360" customFormat="1" x14ac:dyDescent="0.25">
      <c r="D1617" s="674"/>
      <c r="E1617" s="674"/>
      <c r="F1617" s="674"/>
    </row>
    <row r="1618" spans="4:6" s="360" customFormat="1" x14ac:dyDescent="0.25">
      <c r="D1618" s="674"/>
      <c r="E1618" s="674"/>
      <c r="F1618" s="674"/>
    </row>
    <row r="1619" spans="4:6" s="360" customFormat="1" x14ac:dyDescent="0.25">
      <c r="D1619" s="674"/>
      <c r="E1619" s="674"/>
      <c r="F1619" s="674"/>
    </row>
    <row r="1620" spans="4:6" s="360" customFormat="1" x14ac:dyDescent="0.25">
      <c r="D1620" s="674"/>
      <c r="E1620" s="674"/>
      <c r="F1620" s="674"/>
    </row>
    <row r="1621" spans="4:6" s="360" customFormat="1" x14ac:dyDescent="0.25">
      <c r="D1621" s="674"/>
      <c r="E1621" s="674"/>
      <c r="F1621" s="674"/>
    </row>
    <row r="1622" spans="4:6" s="360" customFormat="1" x14ac:dyDescent="0.25">
      <c r="D1622" s="674"/>
      <c r="E1622" s="674"/>
      <c r="F1622" s="674"/>
    </row>
    <row r="1623" spans="4:6" s="360" customFormat="1" x14ac:dyDescent="0.25">
      <c r="D1623" s="674"/>
      <c r="E1623" s="674"/>
      <c r="F1623" s="674"/>
    </row>
    <row r="1624" spans="4:6" s="360" customFormat="1" x14ac:dyDescent="0.25">
      <c r="D1624" s="674"/>
      <c r="E1624" s="674"/>
      <c r="F1624" s="674"/>
    </row>
    <row r="1625" spans="4:6" s="360" customFormat="1" x14ac:dyDescent="0.25">
      <c r="D1625" s="674"/>
      <c r="E1625" s="674"/>
      <c r="F1625" s="674"/>
    </row>
    <row r="1626" spans="4:6" s="360" customFormat="1" x14ac:dyDescent="0.25">
      <c r="D1626" s="674"/>
      <c r="E1626" s="674"/>
      <c r="F1626" s="674"/>
    </row>
    <row r="1627" spans="4:6" s="360" customFormat="1" x14ac:dyDescent="0.25">
      <c r="D1627" s="674"/>
      <c r="E1627" s="674"/>
      <c r="F1627" s="674"/>
    </row>
    <row r="1628" spans="4:6" s="360" customFormat="1" x14ac:dyDescent="0.25">
      <c r="D1628" s="674"/>
      <c r="E1628" s="674"/>
      <c r="F1628" s="674"/>
    </row>
    <row r="1629" spans="4:6" s="360" customFormat="1" x14ac:dyDescent="0.25">
      <c r="D1629" s="674"/>
      <c r="E1629" s="674"/>
      <c r="F1629" s="674"/>
    </row>
    <row r="1630" spans="4:6" s="360" customFormat="1" x14ac:dyDescent="0.25">
      <c r="D1630" s="674"/>
      <c r="E1630" s="674"/>
      <c r="F1630" s="674"/>
    </row>
    <row r="1631" spans="4:6" s="360" customFormat="1" x14ac:dyDescent="0.25">
      <c r="D1631" s="674"/>
      <c r="E1631" s="674"/>
      <c r="F1631" s="674"/>
    </row>
    <row r="1632" spans="4:6" s="360" customFormat="1" x14ac:dyDescent="0.25">
      <c r="D1632" s="674"/>
      <c r="E1632" s="674"/>
      <c r="F1632" s="674"/>
    </row>
    <row r="1633" spans="4:6" s="360" customFormat="1" x14ac:dyDescent="0.25">
      <c r="D1633" s="674"/>
      <c r="E1633" s="674"/>
      <c r="F1633" s="674"/>
    </row>
    <row r="1634" spans="4:6" s="360" customFormat="1" x14ac:dyDescent="0.25">
      <c r="D1634" s="674"/>
      <c r="E1634" s="674"/>
      <c r="F1634" s="674"/>
    </row>
    <row r="1635" spans="4:6" s="360" customFormat="1" x14ac:dyDescent="0.25">
      <c r="D1635" s="674"/>
      <c r="E1635" s="674"/>
      <c r="F1635" s="674"/>
    </row>
    <row r="1636" spans="4:6" s="360" customFormat="1" x14ac:dyDescent="0.25">
      <c r="D1636" s="674"/>
      <c r="E1636" s="674"/>
      <c r="F1636" s="674"/>
    </row>
    <row r="1637" spans="4:6" s="360" customFormat="1" x14ac:dyDescent="0.25">
      <c r="D1637" s="674"/>
      <c r="E1637" s="674"/>
      <c r="F1637" s="674"/>
    </row>
    <row r="1638" spans="4:6" s="360" customFormat="1" x14ac:dyDescent="0.25">
      <c r="D1638" s="674"/>
      <c r="E1638" s="674"/>
      <c r="F1638" s="674"/>
    </row>
    <row r="1639" spans="4:6" s="360" customFormat="1" x14ac:dyDescent="0.25">
      <c r="D1639" s="674"/>
      <c r="E1639" s="674"/>
      <c r="F1639" s="674"/>
    </row>
    <row r="1640" spans="4:6" s="360" customFormat="1" x14ac:dyDescent="0.25">
      <c r="D1640" s="674"/>
      <c r="E1640" s="674"/>
      <c r="F1640" s="674"/>
    </row>
    <row r="1641" spans="4:6" s="360" customFormat="1" x14ac:dyDescent="0.25">
      <c r="D1641" s="674"/>
      <c r="E1641" s="674"/>
      <c r="F1641" s="674"/>
    </row>
    <row r="1642" spans="4:6" s="360" customFormat="1" x14ac:dyDescent="0.25">
      <c r="D1642" s="674"/>
      <c r="E1642" s="674"/>
      <c r="F1642" s="674"/>
    </row>
    <row r="1643" spans="4:6" s="360" customFormat="1" x14ac:dyDescent="0.25">
      <c r="D1643" s="674"/>
      <c r="E1643" s="674"/>
      <c r="F1643" s="674"/>
    </row>
    <row r="1644" spans="4:6" s="360" customFormat="1" x14ac:dyDescent="0.25">
      <c r="D1644" s="674"/>
      <c r="E1644" s="674"/>
      <c r="F1644" s="674"/>
    </row>
    <row r="1645" spans="4:6" s="360" customFormat="1" x14ac:dyDescent="0.25">
      <c r="D1645" s="674"/>
      <c r="E1645" s="674"/>
      <c r="F1645" s="674"/>
    </row>
    <row r="1646" spans="4:6" s="360" customFormat="1" x14ac:dyDescent="0.25">
      <c r="D1646" s="674"/>
      <c r="E1646" s="674"/>
      <c r="F1646" s="674"/>
    </row>
    <row r="1647" spans="4:6" s="360" customFormat="1" x14ac:dyDescent="0.25">
      <c r="D1647" s="674"/>
      <c r="E1647" s="674"/>
      <c r="F1647" s="674"/>
    </row>
    <row r="1648" spans="4:6" s="360" customFormat="1" x14ac:dyDescent="0.25">
      <c r="D1648" s="674"/>
      <c r="E1648" s="674"/>
      <c r="F1648" s="674"/>
    </row>
    <row r="1649" spans="4:6" s="360" customFormat="1" x14ac:dyDescent="0.25">
      <c r="D1649" s="674"/>
      <c r="E1649" s="674"/>
      <c r="F1649" s="674"/>
    </row>
    <row r="1650" spans="4:6" s="360" customFormat="1" x14ac:dyDescent="0.25">
      <c r="D1650" s="674"/>
      <c r="E1650" s="674"/>
      <c r="F1650" s="674"/>
    </row>
    <row r="1651" spans="4:6" s="360" customFormat="1" x14ac:dyDescent="0.25">
      <c r="D1651" s="674"/>
      <c r="E1651" s="674"/>
      <c r="F1651" s="674"/>
    </row>
    <row r="1652" spans="4:6" s="360" customFormat="1" x14ac:dyDescent="0.25">
      <c r="D1652" s="674"/>
      <c r="E1652" s="674"/>
      <c r="F1652" s="674"/>
    </row>
    <row r="1653" spans="4:6" s="360" customFormat="1" x14ac:dyDescent="0.25">
      <c r="D1653" s="674"/>
      <c r="E1653" s="674"/>
      <c r="F1653" s="674"/>
    </row>
    <row r="1654" spans="4:6" s="360" customFormat="1" x14ac:dyDescent="0.25">
      <c r="D1654" s="674"/>
      <c r="E1654" s="674"/>
      <c r="F1654" s="674"/>
    </row>
    <row r="1655" spans="4:6" s="360" customFormat="1" x14ac:dyDescent="0.25">
      <c r="D1655" s="674"/>
      <c r="E1655" s="674"/>
      <c r="F1655" s="674"/>
    </row>
    <row r="1656" spans="4:6" s="360" customFormat="1" x14ac:dyDescent="0.25">
      <c r="D1656" s="674"/>
      <c r="E1656" s="674"/>
      <c r="F1656" s="674"/>
    </row>
    <row r="1657" spans="4:6" s="360" customFormat="1" x14ac:dyDescent="0.25">
      <c r="D1657" s="674"/>
      <c r="E1657" s="674"/>
      <c r="F1657" s="674"/>
    </row>
    <row r="1658" spans="4:6" s="360" customFormat="1" x14ac:dyDescent="0.25">
      <c r="D1658" s="674"/>
      <c r="E1658" s="674"/>
      <c r="F1658" s="674"/>
    </row>
    <row r="1659" spans="4:6" s="360" customFormat="1" x14ac:dyDescent="0.25">
      <c r="D1659" s="674"/>
      <c r="E1659" s="674"/>
      <c r="F1659" s="674"/>
    </row>
    <row r="1660" spans="4:6" s="360" customFormat="1" x14ac:dyDescent="0.25">
      <c r="D1660" s="674"/>
      <c r="E1660" s="674"/>
      <c r="F1660" s="674"/>
    </row>
    <row r="1661" spans="4:6" s="360" customFormat="1" x14ac:dyDescent="0.25">
      <c r="D1661" s="674"/>
      <c r="E1661" s="674"/>
      <c r="F1661" s="674"/>
    </row>
    <row r="1662" spans="4:6" s="360" customFormat="1" x14ac:dyDescent="0.25">
      <c r="D1662" s="674"/>
      <c r="E1662" s="674"/>
      <c r="F1662" s="674"/>
    </row>
    <row r="1663" spans="4:6" s="360" customFormat="1" x14ac:dyDescent="0.25">
      <c r="D1663" s="674"/>
      <c r="E1663" s="674"/>
      <c r="F1663" s="674"/>
    </row>
    <row r="1664" spans="4:6" s="360" customFormat="1" x14ac:dyDescent="0.25">
      <c r="D1664" s="674"/>
      <c r="E1664" s="674"/>
      <c r="F1664" s="674"/>
    </row>
    <row r="1665" spans="4:6" s="360" customFormat="1" x14ac:dyDescent="0.25">
      <c r="D1665" s="674"/>
      <c r="E1665" s="674"/>
      <c r="F1665" s="674"/>
    </row>
    <row r="1666" spans="4:6" s="360" customFormat="1" x14ac:dyDescent="0.25">
      <c r="D1666" s="674"/>
      <c r="E1666" s="674"/>
      <c r="F1666" s="674"/>
    </row>
    <row r="1667" spans="4:6" s="360" customFormat="1" x14ac:dyDescent="0.25">
      <c r="D1667" s="674"/>
      <c r="E1667" s="674"/>
      <c r="F1667" s="674"/>
    </row>
    <row r="1668" spans="4:6" s="360" customFormat="1" x14ac:dyDescent="0.25">
      <c r="D1668" s="674"/>
      <c r="E1668" s="674"/>
      <c r="F1668" s="674"/>
    </row>
    <row r="1669" spans="4:6" s="360" customFormat="1" x14ac:dyDescent="0.25">
      <c r="D1669" s="674"/>
      <c r="E1669" s="674"/>
      <c r="F1669" s="674"/>
    </row>
    <row r="1670" spans="4:6" s="360" customFormat="1" x14ac:dyDescent="0.25">
      <c r="D1670" s="674"/>
      <c r="E1670" s="674"/>
      <c r="F1670" s="674"/>
    </row>
    <row r="1671" spans="4:6" s="360" customFormat="1" x14ac:dyDescent="0.25">
      <c r="D1671" s="674"/>
      <c r="E1671" s="674"/>
      <c r="F1671" s="674"/>
    </row>
    <row r="1672" spans="4:6" s="360" customFormat="1" x14ac:dyDescent="0.25">
      <c r="D1672" s="674"/>
      <c r="E1672" s="674"/>
      <c r="F1672" s="674"/>
    </row>
    <row r="1673" spans="4:6" s="360" customFormat="1" x14ac:dyDescent="0.25">
      <c r="D1673" s="674"/>
      <c r="E1673" s="674"/>
      <c r="F1673" s="674"/>
    </row>
    <row r="1674" spans="4:6" s="360" customFormat="1" x14ac:dyDescent="0.25">
      <c r="D1674" s="674"/>
      <c r="E1674" s="674"/>
      <c r="F1674" s="674"/>
    </row>
    <row r="1675" spans="4:6" s="360" customFormat="1" x14ac:dyDescent="0.25">
      <c r="D1675" s="674"/>
      <c r="E1675" s="674"/>
      <c r="F1675" s="674"/>
    </row>
    <row r="1676" spans="4:6" s="360" customFormat="1" x14ac:dyDescent="0.25">
      <c r="D1676" s="674"/>
      <c r="E1676" s="674"/>
      <c r="F1676" s="674"/>
    </row>
    <row r="1677" spans="4:6" s="360" customFormat="1" x14ac:dyDescent="0.25">
      <c r="D1677" s="674"/>
      <c r="E1677" s="674"/>
      <c r="F1677" s="674"/>
    </row>
    <row r="1678" spans="4:6" s="360" customFormat="1" x14ac:dyDescent="0.25">
      <c r="D1678" s="674"/>
      <c r="E1678" s="674"/>
      <c r="F1678" s="674"/>
    </row>
    <row r="1679" spans="4:6" s="360" customFormat="1" x14ac:dyDescent="0.25">
      <c r="D1679" s="674"/>
      <c r="E1679" s="674"/>
      <c r="F1679" s="674"/>
    </row>
    <row r="1680" spans="4:6" s="360" customFormat="1" x14ac:dyDescent="0.25">
      <c r="D1680" s="674"/>
      <c r="E1680" s="674"/>
      <c r="F1680" s="674"/>
    </row>
    <row r="1681" spans="4:6" s="360" customFormat="1" x14ac:dyDescent="0.25">
      <c r="D1681" s="674"/>
      <c r="E1681" s="674"/>
      <c r="F1681" s="674"/>
    </row>
    <row r="1682" spans="4:6" s="360" customFormat="1" x14ac:dyDescent="0.25">
      <c r="D1682" s="674"/>
      <c r="E1682" s="674"/>
      <c r="F1682" s="674"/>
    </row>
    <row r="1683" spans="4:6" s="360" customFormat="1" x14ac:dyDescent="0.25">
      <c r="D1683" s="674"/>
      <c r="E1683" s="674"/>
      <c r="F1683" s="674"/>
    </row>
    <row r="1684" spans="4:6" s="360" customFormat="1" x14ac:dyDescent="0.25">
      <c r="D1684" s="674"/>
      <c r="E1684" s="674"/>
      <c r="F1684" s="674"/>
    </row>
    <row r="1685" spans="4:6" s="360" customFormat="1" x14ac:dyDescent="0.25">
      <c r="D1685" s="674"/>
      <c r="E1685" s="674"/>
      <c r="F1685" s="674"/>
    </row>
    <row r="1686" spans="4:6" s="360" customFormat="1" x14ac:dyDescent="0.25">
      <c r="D1686" s="674"/>
      <c r="E1686" s="674"/>
      <c r="F1686" s="674"/>
    </row>
    <row r="1687" spans="4:6" s="360" customFormat="1" x14ac:dyDescent="0.25">
      <c r="D1687" s="674"/>
      <c r="E1687" s="674"/>
      <c r="F1687" s="674"/>
    </row>
    <row r="1688" spans="4:6" s="360" customFormat="1" x14ac:dyDescent="0.25">
      <c r="D1688" s="674"/>
      <c r="E1688" s="674"/>
      <c r="F1688" s="674"/>
    </row>
    <row r="1689" spans="4:6" s="360" customFormat="1" x14ac:dyDescent="0.25">
      <c r="D1689" s="674"/>
      <c r="E1689" s="674"/>
      <c r="F1689" s="674"/>
    </row>
    <row r="1690" spans="4:6" s="360" customFormat="1" x14ac:dyDescent="0.25">
      <c r="D1690" s="674"/>
      <c r="E1690" s="674"/>
      <c r="F1690" s="674"/>
    </row>
    <row r="1691" spans="4:6" s="360" customFormat="1" x14ac:dyDescent="0.25">
      <c r="D1691" s="674"/>
      <c r="E1691" s="674"/>
      <c r="F1691" s="674"/>
    </row>
    <row r="1692" spans="4:6" s="360" customFormat="1" x14ac:dyDescent="0.25">
      <c r="D1692" s="674"/>
      <c r="E1692" s="674"/>
      <c r="F1692" s="674"/>
    </row>
    <row r="1693" spans="4:6" s="360" customFormat="1" x14ac:dyDescent="0.25">
      <c r="D1693" s="674"/>
      <c r="E1693" s="674"/>
      <c r="F1693" s="674"/>
    </row>
    <row r="1694" spans="4:6" s="360" customFormat="1" x14ac:dyDescent="0.25">
      <c r="D1694" s="674"/>
      <c r="E1694" s="674"/>
      <c r="F1694" s="674"/>
    </row>
    <row r="1695" spans="4:6" s="360" customFormat="1" x14ac:dyDescent="0.25">
      <c r="D1695" s="674"/>
      <c r="E1695" s="674"/>
      <c r="F1695" s="674"/>
    </row>
    <row r="1696" spans="4:6" s="360" customFormat="1" x14ac:dyDescent="0.25">
      <c r="D1696" s="674"/>
      <c r="E1696" s="674"/>
      <c r="F1696" s="674"/>
    </row>
    <row r="1697" spans="4:6" s="360" customFormat="1" x14ac:dyDescent="0.25">
      <c r="D1697" s="674"/>
      <c r="E1697" s="674"/>
      <c r="F1697" s="674"/>
    </row>
    <row r="1698" spans="4:6" s="360" customFormat="1" x14ac:dyDescent="0.25">
      <c r="D1698" s="674"/>
      <c r="E1698" s="674"/>
      <c r="F1698" s="674"/>
    </row>
    <row r="1699" spans="4:6" s="360" customFormat="1" x14ac:dyDescent="0.25">
      <c r="D1699" s="674"/>
      <c r="E1699" s="674"/>
      <c r="F1699" s="674"/>
    </row>
    <row r="1700" spans="4:6" s="360" customFormat="1" x14ac:dyDescent="0.25">
      <c r="D1700" s="674"/>
      <c r="E1700" s="674"/>
      <c r="F1700" s="674"/>
    </row>
    <row r="1701" spans="4:6" s="360" customFormat="1" x14ac:dyDescent="0.25">
      <c r="D1701" s="674"/>
      <c r="E1701" s="674"/>
      <c r="F1701" s="674"/>
    </row>
    <row r="1702" spans="4:6" s="360" customFormat="1" x14ac:dyDescent="0.25">
      <c r="D1702" s="674"/>
      <c r="E1702" s="674"/>
      <c r="F1702" s="674"/>
    </row>
    <row r="1703" spans="4:6" s="360" customFormat="1" x14ac:dyDescent="0.25">
      <c r="D1703" s="674"/>
      <c r="E1703" s="674"/>
      <c r="F1703" s="674"/>
    </row>
    <row r="1704" spans="4:6" s="360" customFormat="1" x14ac:dyDescent="0.25">
      <c r="D1704" s="674"/>
      <c r="E1704" s="674"/>
      <c r="F1704" s="674"/>
    </row>
    <row r="1705" spans="4:6" s="360" customFormat="1" x14ac:dyDescent="0.25">
      <c r="D1705" s="674"/>
      <c r="E1705" s="674"/>
      <c r="F1705" s="674"/>
    </row>
    <row r="1706" spans="4:6" s="360" customFormat="1" x14ac:dyDescent="0.25">
      <c r="D1706" s="674"/>
      <c r="E1706" s="674"/>
      <c r="F1706" s="674"/>
    </row>
    <row r="1707" spans="4:6" s="360" customFormat="1" x14ac:dyDescent="0.25">
      <c r="D1707" s="674"/>
      <c r="E1707" s="674"/>
      <c r="F1707" s="674"/>
    </row>
    <row r="1708" spans="4:6" s="360" customFormat="1" x14ac:dyDescent="0.25">
      <c r="D1708" s="674"/>
      <c r="E1708" s="674"/>
      <c r="F1708" s="674"/>
    </row>
    <row r="1709" spans="4:6" s="360" customFormat="1" x14ac:dyDescent="0.25">
      <c r="D1709" s="674"/>
      <c r="E1709" s="674"/>
      <c r="F1709" s="674"/>
    </row>
    <row r="1710" spans="4:6" s="360" customFormat="1" x14ac:dyDescent="0.25">
      <c r="D1710" s="674"/>
      <c r="E1710" s="674"/>
      <c r="F1710" s="674"/>
    </row>
    <row r="1711" spans="4:6" s="360" customFormat="1" x14ac:dyDescent="0.25">
      <c r="D1711" s="674"/>
      <c r="E1711" s="674"/>
      <c r="F1711" s="674"/>
    </row>
    <row r="1712" spans="4:6" s="360" customFormat="1" x14ac:dyDescent="0.25">
      <c r="D1712" s="674"/>
      <c r="E1712" s="674"/>
      <c r="F1712" s="674"/>
    </row>
    <row r="1713" spans="4:6" s="360" customFormat="1" x14ac:dyDescent="0.25">
      <c r="D1713" s="674"/>
      <c r="E1713" s="674"/>
      <c r="F1713" s="674"/>
    </row>
    <row r="1714" spans="4:6" s="360" customFormat="1" x14ac:dyDescent="0.25">
      <c r="D1714" s="674"/>
      <c r="E1714" s="674"/>
      <c r="F1714" s="674"/>
    </row>
    <row r="1715" spans="4:6" s="360" customFormat="1" x14ac:dyDescent="0.25">
      <c r="D1715" s="674"/>
      <c r="E1715" s="674"/>
      <c r="F1715" s="674"/>
    </row>
    <row r="1716" spans="4:6" s="360" customFormat="1" x14ac:dyDescent="0.25">
      <c r="D1716" s="674"/>
      <c r="E1716" s="674"/>
      <c r="F1716" s="674"/>
    </row>
    <row r="1717" spans="4:6" s="360" customFormat="1" x14ac:dyDescent="0.25">
      <c r="D1717" s="674"/>
      <c r="E1717" s="674"/>
      <c r="F1717" s="674"/>
    </row>
    <row r="1718" spans="4:6" s="360" customFormat="1" x14ac:dyDescent="0.25">
      <c r="D1718" s="674"/>
      <c r="E1718" s="674"/>
      <c r="F1718" s="674"/>
    </row>
    <row r="1719" spans="4:6" s="360" customFormat="1" x14ac:dyDescent="0.25">
      <c r="D1719" s="674"/>
      <c r="E1719" s="674"/>
      <c r="F1719" s="674"/>
    </row>
    <row r="1720" spans="4:6" s="360" customFormat="1" x14ac:dyDescent="0.25">
      <c r="D1720" s="674"/>
      <c r="E1720" s="674"/>
      <c r="F1720" s="674"/>
    </row>
    <row r="1721" spans="4:6" s="360" customFormat="1" x14ac:dyDescent="0.25">
      <c r="D1721" s="674"/>
      <c r="E1721" s="674"/>
      <c r="F1721" s="674"/>
    </row>
    <row r="1722" spans="4:6" s="360" customFormat="1" x14ac:dyDescent="0.25">
      <c r="D1722" s="674"/>
      <c r="E1722" s="674"/>
      <c r="F1722" s="674"/>
    </row>
    <row r="1723" spans="4:6" s="360" customFormat="1" x14ac:dyDescent="0.25">
      <c r="D1723" s="674"/>
      <c r="E1723" s="674"/>
      <c r="F1723" s="674"/>
    </row>
    <row r="1724" spans="4:6" s="360" customFormat="1" x14ac:dyDescent="0.25">
      <c r="D1724" s="674"/>
      <c r="E1724" s="674"/>
      <c r="F1724" s="674"/>
    </row>
    <row r="1725" spans="4:6" s="360" customFormat="1" x14ac:dyDescent="0.25">
      <c r="D1725" s="674"/>
      <c r="E1725" s="674"/>
      <c r="F1725" s="674"/>
    </row>
    <row r="1726" spans="4:6" s="360" customFormat="1" x14ac:dyDescent="0.25">
      <c r="D1726" s="674"/>
      <c r="E1726" s="674"/>
      <c r="F1726" s="674"/>
    </row>
    <row r="1727" spans="4:6" s="360" customFormat="1" x14ac:dyDescent="0.25">
      <c r="D1727" s="674"/>
      <c r="E1727" s="674"/>
      <c r="F1727" s="674"/>
    </row>
    <row r="1728" spans="4:6" s="360" customFormat="1" x14ac:dyDescent="0.25">
      <c r="D1728" s="674"/>
      <c r="E1728" s="674"/>
      <c r="F1728" s="674"/>
    </row>
    <row r="1729" spans="4:6" s="360" customFormat="1" x14ac:dyDescent="0.25">
      <c r="D1729" s="674"/>
      <c r="E1729" s="674"/>
      <c r="F1729" s="674"/>
    </row>
    <row r="1730" spans="4:6" s="360" customFormat="1" x14ac:dyDescent="0.25">
      <c r="D1730" s="674"/>
      <c r="E1730" s="674"/>
      <c r="F1730" s="674"/>
    </row>
    <row r="1731" spans="4:6" s="360" customFormat="1" x14ac:dyDescent="0.25">
      <c r="D1731" s="674"/>
      <c r="E1731" s="674"/>
      <c r="F1731" s="674"/>
    </row>
    <row r="1732" spans="4:6" s="360" customFormat="1" x14ac:dyDescent="0.25">
      <c r="D1732" s="674"/>
      <c r="E1732" s="674"/>
      <c r="F1732" s="674"/>
    </row>
    <row r="1733" spans="4:6" s="360" customFormat="1" x14ac:dyDescent="0.25">
      <c r="D1733" s="674"/>
      <c r="E1733" s="674"/>
      <c r="F1733" s="674"/>
    </row>
    <row r="1734" spans="4:6" s="360" customFormat="1" x14ac:dyDescent="0.25">
      <c r="D1734" s="674"/>
      <c r="E1734" s="674"/>
      <c r="F1734" s="674"/>
    </row>
    <row r="1735" spans="4:6" s="360" customFormat="1" x14ac:dyDescent="0.25">
      <c r="D1735" s="674"/>
      <c r="E1735" s="674"/>
      <c r="F1735" s="674"/>
    </row>
    <row r="1736" spans="4:6" s="360" customFormat="1" x14ac:dyDescent="0.25">
      <c r="D1736" s="674"/>
      <c r="E1736" s="674"/>
      <c r="F1736" s="674"/>
    </row>
    <row r="1737" spans="4:6" s="360" customFormat="1" x14ac:dyDescent="0.25">
      <c r="D1737" s="674"/>
      <c r="E1737" s="674"/>
      <c r="F1737" s="674"/>
    </row>
    <row r="1738" spans="4:6" s="360" customFormat="1" x14ac:dyDescent="0.25">
      <c r="D1738" s="674"/>
      <c r="E1738" s="674"/>
      <c r="F1738" s="674"/>
    </row>
    <row r="1739" spans="4:6" s="360" customFormat="1" x14ac:dyDescent="0.25">
      <c r="D1739" s="674"/>
      <c r="E1739" s="674"/>
      <c r="F1739" s="674"/>
    </row>
    <row r="1740" spans="4:6" s="360" customFormat="1" x14ac:dyDescent="0.25">
      <c r="D1740" s="674"/>
      <c r="E1740" s="674"/>
      <c r="F1740" s="674"/>
    </row>
    <row r="1741" spans="4:6" s="360" customFormat="1" x14ac:dyDescent="0.25">
      <c r="D1741" s="674"/>
      <c r="E1741" s="674"/>
      <c r="F1741" s="674"/>
    </row>
    <row r="1742" spans="4:6" s="360" customFormat="1" x14ac:dyDescent="0.25">
      <c r="D1742" s="674"/>
      <c r="E1742" s="674"/>
      <c r="F1742" s="674"/>
    </row>
    <row r="1743" spans="4:6" s="360" customFormat="1" x14ac:dyDescent="0.25">
      <c r="D1743" s="674"/>
      <c r="E1743" s="674"/>
      <c r="F1743" s="674"/>
    </row>
    <row r="1744" spans="4:6" s="360" customFormat="1" x14ac:dyDescent="0.25">
      <c r="D1744" s="674"/>
      <c r="E1744" s="674"/>
      <c r="F1744" s="674"/>
    </row>
    <row r="1745" spans="4:6" s="360" customFormat="1" x14ac:dyDescent="0.25">
      <c r="D1745" s="674"/>
      <c r="E1745" s="674"/>
      <c r="F1745" s="674"/>
    </row>
    <row r="1746" spans="4:6" s="360" customFormat="1" x14ac:dyDescent="0.25">
      <c r="D1746" s="674"/>
      <c r="E1746" s="674"/>
      <c r="F1746" s="674"/>
    </row>
    <row r="1747" spans="4:6" s="360" customFormat="1" x14ac:dyDescent="0.25">
      <c r="D1747" s="674"/>
      <c r="E1747" s="674"/>
      <c r="F1747" s="674"/>
    </row>
    <row r="1748" spans="4:6" s="360" customFormat="1" x14ac:dyDescent="0.25">
      <c r="D1748" s="674"/>
      <c r="E1748" s="674"/>
      <c r="F1748" s="674"/>
    </row>
    <row r="1749" spans="4:6" s="360" customFormat="1" x14ac:dyDescent="0.25">
      <c r="D1749" s="674"/>
      <c r="E1749" s="674"/>
      <c r="F1749" s="674"/>
    </row>
    <row r="1750" spans="4:6" s="360" customFormat="1" x14ac:dyDescent="0.25">
      <c r="D1750" s="674"/>
      <c r="E1750" s="674"/>
      <c r="F1750" s="674"/>
    </row>
    <row r="1751" spans="4:6" s="360" customFormat="1" x14ac:dyDescent="0.25">
      <c r="D1751" s="674"/>
      <c r="E1751" s="674"/>
      <c r="F1751" s="674"/>
    </row>
    <row r="1752" spans="4:6" s="360" customFormat="1" x14ac:dyDescent="0.25">
      <c r="D1752" s="674"/>
      <c r="E1752" s="674"/>
      <c r="F1752" s="674"/>
    </row>
    <row r="1753" spans="4:6" s="360" customFormat="1" x14ac:dyDescent="0.25">
      <c r="D1753" s="674"/>
      <c r="E1753" s="674"/>
      <c r="F1753" s="674"/>
    </row>
    <row r="1754" spans="4:6" s="360" customFormat="1" x14ac:dyDescent="0.25">
      <c r="D1754" s="674"/>
      <c r="E1754" s="674"/>
      <c r="F1754" s="674"/>
    </row>
    <row r="1755" spans="4:6" s="360" customFormat="1" x14ac:dyDescent="0.25">
      <c r="D1755" s="674"/>
      <c r="E1755" s="674"/>
      <c r="F1755" s="674"/>
    </row>
    <row r="1756" spans="4:6" s="360" customFormat="1" x14ac:dyDescent="0.25">
      <c r="D1756" s="674"/>
      <c r="E1756" s="674"/>
      <c r="F1756" s="674"/>
    </row>
    <row r="1757" spans="4:6" s="360" customFormat="1" x14ac:dyDescent="0.25">
      <c r="D1757" s="674"/>
      <c r="E1757" s="674"/>
      <c r="F1757" s="674"/>
    </row>
    <row r="1758" spans="4:6" s="360" customFormat="1" x14ac:dyDescent="0.25">
      <c r="D1758" s="674"/>
      <c r="E1758" s="674"/>
      <c r="F1758" s="674"/>
    </row>
    <row r="1759" spans="4:6" s="360" customFormat="1" x14ac:dyDescent="0.25">
      <c r="D1759" s="674"/>
      <c r="E1759" s="674"/>
      <c r="F1759" s="674"/>
    </row>
    <row r="1760" spans="4:6" s="360" customFormat="1" x14ac:dyDescent="0.25">
      <c r="D1760" s="674"/>
      <c r="E1760" s="674"/>
      <c r="F1760" s="674"/>
    </row>
    <row r="1761" spans="4:6" s="360" customFormat="1" x14ac:dyDescent="0.25">
      <c r="D1761" s="674"/>
      <c r="E1761" s="674"/>
      <c r="F1761" s="674"/>
    </row>
    <row r="1762" spans="4:6" s="360" customFormat="1" x14ac:dyDescent="0.25">
      <c r="D1762" s="674"/>
      <c r="E1762" s="674"/>
      <c r="F1762" s="674"/>
    </row>
    <row r="1763" spans="4:6" s="360" customFormat="1" x14ac:dyDescent="0.25">
      <c r="D1763" s="674"/>
      <c r="E1763" s="674"/>
      <c r="F1763" s="674"/>
    </row>
    <row r="1764" spans="4:6" s="360" customFormat="1" x14ac:dyDescent="0.25">
      <c r="D1764" s="674"/>
      <c r="E1764" s="674"/>
      <c r="F1764" s="674"/>
    </row>
    <row r="1765" spans="4:6" s="360" customFormat="1" x14ac:dyDescent="0.25">
      <c r="D1765" s="674"/>
      <c r="E1765" s="674"/>
      <c r="F1765" s="674"/>
    </row>
    <row r="1766" spans="4:6" s="360" customFormat="1" x14ac:dyDescent="0.25">
      <c r="D1766" s="674"/>
      <c r="E1766" s="674"/>
      <c r="F1766" s="674"/>
    </row>
    <row r="1767" spans="4:6" s="360" customFormat="1" x14ac:dyDescent="0.25">
      <c r="D1767" s="674"/>
      <c r="E1767" s="674"/>
      <c r="F1767" s="674"/>
    </row>
    <row r="1768" spans="4:6" s="360" customFormat="1" x14ac:dyDescent="0.25">
      <c r="D1768" s="674"/>
      <c r="E1768" s="674"/>
      <c r="F1768" s="674"/>
    </row>
    <row r="1769" spans="4:6" s="360" customFormat="1" x14ac:dyDescent="0.25">
      <c r="D1769" s="674"/>
      <c r="E1769" s="674"/>
      <c r="F1769" s="674"/>
    </row>
    <row r="1770" spans="4:6" s="360" customFormat="1" x14ac:dyDescent="0.25">
      <c r="D1770" s="674"/>
      <c r="E1770" s="674"/>
      <c r="F1770" s="674"/>
    </row>
    <row r="1771" spans="4:6" s="360" customFormat="1" x14ac:dyDescent="0.25">
      <c r="D1771" s="674"/>
      <c r="E1771" s="674"/>
      <c r="F1771" s="674"/>
    </row>
    <row r="1772" spans="4:6" s="360" customFormat="1" x14ac:dyDescent="0.25">
      <c r="D1772" s="674"/>
      <c r="E1772" s="674"/>
      <c r="F1772" s="674"/>
    </row>
    <row r="1773" spans="4:6" s="360" customFormat="1" x14ac:dyDescent="0.25">
      <c r="D1773" s="674"/>
      <c r="E1773" s="674"/>
      <c r="F1773" s="674"/>
    </row>
    <row r="1774" spans="4:6" s="360" customFormat="1" x14ac:dyDescent="0.25">
      <c r="D1774" s="674"/>
      <c r="E1774" s="674"/>
      <c r="F1774" s="674"/>
    </row>
    <row r="1775" spans="4:6" s="360" customFormat="1" x14ac:dyDescent="0.25">
      <c r="D1775" s="674"/>
      <c r="E1775" s="674"/>
      <c r="F1775" s="674"/>
    </row>
    <row r="1776" spans="4:6" s="360" customFormat="1" x14ac:dyDescent="0.25">
      <c r="D1776" s="674"/>
      <c r="E1776" s="674"/>
      <c r="F1776" s="674"/>
    </row>
    <row r="1777" spans="4:6" s="360" customFormat="1" x14ac:dyDescent="0.25">
      <c r="D1777" s="674"/>
      <c r="E1777" s="674"/>
      <c r="F1777" s="674"/>
    </row>
    <row r="1778" spans="4:6" s="360" customFormat="1" x14ac:dyDescent="0.25">
      <c r="D1778" s="674"/>
      <c r="E1778" s="674"/>
      <c r="F1778" s="674"/>
    </row>
    <row r="1779" spans="4:6" s="360" customFormat="1" x14ac:dyDescent="0.25">
      <c r="D1779" s="674"/>
      <c r="E1779" s="674"/>
      <c r="F1779" s="674"/>
    </row>
    <row r="1780" spans="4:6" s="360" customFormat="1" x14ac:dyDescent="0.25">
      <c r="D1780" s="674"/>
      <c r="E1780" s="674"/>
      <c r="F1780" s="674"/>
    </row>
    <row r="1781" spans="4:6" s="360" customFormat="1" x14ac:dyDescent="0.25">
      <c r="D1781" s="674"/>
      <c r="E1781" s="674"/>
      <c r="F1781" s="674"/>
    </row>
    <row r="1782" spans="4:6" s="360" customFormat="1" x14ac:dyDescent="0.25">
      <c r="D1782" s="674"/>
      <c r="E1782" s="674"/>
      <c r="F1782" s="674"/>
    </row>
    <row r="1783" spans="4:6" s="360" customFormat="1" x14ac:dyDescent="0.25">
      <c r="D1783" s="674"/>
      <c r="E1783" s="674"/>
      <c r="F1783" s="674"/>
    </row>
    <row r="1784" spans="4:6" s="360" customFormat="1" x14ac:dyDescent="0.25">
      <c r="D1784" s="674"/>
      <c r="E1784" s="674"/>
      <c r="F1784" s="674"/>
    </row>
    <row r="1785" spans="4:6" s="360" customFormat="1" x14ac:dyDescent="0.25">
      <c r="D1785" s="674"/>
      <c r="E1785" s="674"/>
      <c r="F1785" s="674"/>
    </row>
    <row r="1786" spans="4:6" s="360" customFormat="1" x14ac:dyDescent="0.25">
      <c r="D1786" s="674"/>
      <c r="E1786" s="674"/>
      <c r="F1786" s="674"/>
    </row>
    <row r="1787" spans="4:6" s="360" customFormat="1" x14ac:dyDescent="0.25">
      <c r="D1787" s="674"/>
      <c r="E1787" s="674"/>
      <c r="F1787" s="674"/>
    </row>
    <row r="1788" spans="4:6" s="360" customFormat="1" x14ac:dyDescent="0.25">
      <c r="D1788" s="674"/>
      <c r="E1788" s="674"/>
      <c r="F1788" s="674"/>
    </row>
    <row r="1789" spans="4:6" s="360" customFormat="1" x14ac:dyDescent="0.25">
      <c r="D1789" s="674"/>
      <c r="E1789" s="674"/>
      <c r="F1789" s="674"/>
    </row>
    <row r="1790" spans="4:6" s="360" customFormat="1" x14ac:dyDescent="0.25">
      <c r="D1790" s="674"/>
      <c r="E1790" s="674"/>
      <c r="F1790" s="674"/>
    </row>
    <row r="1791" spans="4:6" s="360" customFormat="1" x14ac:dyDescent="0.25">
      <c r="D1791" s="674"/>
      <c r="E1791" s="674"/>
      <c r="F1791" s="674"/>
    </row>
    <row r="1792" spans="4:6" s="360" customFormat="1" x14ac:dyDescent="0.25">
      <c r="D1792" s="674"/>
      <c r="E1792" s="674"/>
      <c r="F1792" s="674"/>
    </row>
    <row r="1793" spans="4:6" s="360" customFormat="1" x14ac:dyDescent="0.25">
      <c r="D1793" s="674"/>
      <c r="E1793" s="674"/>
      <c r="F1793" s="674"/>
    </row>
    <row r="1794" spans="4:6" s="360" customFormat="1" x14ac:dyDescent="0.25">
      <c r="D1794" s="674"/>
      <c r="E1794" s="674"/>
      <c r="F1794" s="674"/>
    </row>
    <row r="1795" spans="4:6" s="360" customFormat="1" x14ac:dyDescent="0.25">
      <c r="D1795" s="674"/>
      <c r="E1795" s="674"/>
      <c r="F1795" s="674"/>
    </row>
    <row r="1796" spans="4:6" s="360" customFormat="1" x14ac:dyDescent="0.25">
      <c r="D1796" s="674"/>
      <c r="E1796" s="674"/>
      <c r="F1796" s="674"/>
    </row>
    <row r="1797" spans="4:6" s="360" customFormat="1" x14ac:dyDescent="0.25">
      <c r="D1797" s="674"/>
      <c r="E1797" s="674"/>
      <c r="F1797" s="674"/>
    </row>
    <row r="1798" spans="4:6" s="360" customFormat="1" x14ac:dyDescent="0.25">
      <c r="D1798" s="674"/>
      <c r="E1798" s="674"/>
      <c r="F1798" s="674"/>
    </row>
    <row r="1799" spans="4:6" s="360" customFormat="1" x14ac:dyDescent="0.25">
      <c r="D1799" s="674"/>
      <c r="E1799" s="674"/>
      <c r="F1799" s="674"/>
    </row>
    <row r="1800" spans="4:6" s="360" customFormat="1" x14ac:dyDescent="0.25">
      <c r="D1800" s="674"/>
      <c r="E1800" s="674"/>
      <c r="F1800" s="674"/>
    </row>
    <row r="1801" spans="4:6" s="360" customFormat="1" x14ac:dyDescent="0.25">
      <c r="D1801" s="674"/>
      <c r="E1801" s="674"/>
      <c r="F1801" s="674"/>
    </row>
    <row r="1802" spans="4:6" s="360" customFormat="1" x14ac:dyDescent="0.25">
      <c r="D1802" s="674"/>
      <c r="E1802" s="674"/>
      <c r="F1802" s="674"/>
    </row>
    <row r="1803" spans="4:6" s="360" customFormat="1" x14ac:dyDescent="0.25">
      <c r="D1803" s="674"/>
      <c r="E1803" s="674"/>
      <c r="F1803" s="674"/>
    </row>
    <row r="1804" spans="4:6" s="360" customFormat="1" x14ac:dyDescent="0.25">
      <c r="D1804" s="674"/>
      <c r="E1804" s="674"/>
      <c r="F1804" s="674"/>
    </row>
    <row r="1805" spans="4:6" s="360" customFormat="1" x14ac:dyDescent="0.25">
      <c r="D1805" s="674"/>
      <c r="E1805" s="674"/>
      <c r="F1805" s="674"/>
    </row>
    <row r="1806" spans="4:6" s="360" customFormat="1" x14ac:dyDescent="0.25">
      <c r="D1806" s="674"/>
      <c r="E1806" s="674"/>
      <c r="F1806" s="674"/>
    </row>
    <row r="1807" spans="4:6" s="360" customFormat="1" x14ac:dyDescent="0.25">
      <c r="D1807" s="674"/>
      <c r="E1807" s="674"/>
      <c r="F1807" s="674"/>
    </row>
    <row r="1808" spans="4:6" s="360" customFormat="1" x14ac:dyDescent="0.25">
      <c r="D1808" s="674"/>
      <c r="E1808" s="674"/>
      <c r="F1808" s="674"/>
    </row>
    <row r="1809" spans="4:6" s="360" customFormat="1" x14ac:dyDescent="0.25">
      <c r="D1809" s="674"/>
      <c r="E1809" s="674"/>
      <c r="F1809" s="674"/>
    </row>
    <row r="1810" spans="4:6" s="360" customFormat="1" x14ac:dyDescent="0.25">
      <c r="D1810" s="674"/>
      <c r="E1810" s="674"/>
      <c r="F1810" s="674"/>
    </row>
    <row r="1811" spans="4:6" s="360" customFormat="1" x14ac:dyDescent="0.25">
      <c r="D1811" s="674"/>
      <c r="E1811" s="674"/>
      <c r="F1811" s="674"/>
    </row>
    <row r="1812" spans="4:6" s="360" customFormat="1" x14ac:dyDescent="0.25">
      <c r="D1812" s="674"/>
      <c r="E1812" s="674"/>
      <c r="F1812" s="674"/>
    </row>
    <row r="1813" spans="4:6" s="360" customFormat="1" x14ac:dyDescent="0.25">
      <c r="D1813" s="674"/>
      <c r="E1813" s="674"/>
      <c r="F1813" s="674"/>
    </row>
    <row r="1814" spans="4:6" s="360" customFormat="1" x14ac:dyDescent="0.25">
      <c r="D1814" s="674"/>
      <c r="E1814" s="674"/>
      <c r="F1814" s="674"/>
    </row>
    <row r="1815" spans="4:6" s="360" customFormat="1" x14ac:dyDescent="0.25">
      <c r="D1815" s="674"/>
      <c r="E1815" s="674"/>
      <c r="F1815" s="674"/>
    </row>
    <row r="1816" spans="4:6" s="360" customFormat="1" x14ac:dyDescent="0.25">
      <c r="D1816" s="674"/>
      <c r="E1816" s="674"/>
      <c r="F1816" s="674"/>
    </row>
    <row r="1817" spans="4:6" s="360" customFormat="1" x14ac:dyDescent="0.25">
      <c r="D1817" s="674"/>
      <c r="E1817" s="674"/>
      <c r="F1817" s="674"/>
    </row>
    <row r="1818" spans="4:6" s="360" customFormat="1" x14ac:dyDescent="0.25">
      <c r="D1818" s="674"/>
      <c r="E1818" s="674"/>
      <c r="F1818" s="674"/>
    </row>
    <row r="1819" spans="4:6" s="360" customFormat="1" x14ac:dyDescent="0.25">
      <c r="D1819" s="674"/>
      <c r="E1819" s="674"/>
      <c r="F1819" s="674"/>
    </row>
    <row r="1820" spans="4:6" s="360" customFormat="1" x14ac:dyDescent="0.25">
      <c r="D1820" s="674"/>
      <c r="E1820" s="674"/>
      <c r="F1820" s="674"/>
    </row>
    <row r="1821" spans="4:6" s="360" customFormat="1" x14ac:dyDescent="0.25">
      <c r="D1821" s="674"/>
      <c r="E1821" s="674"/>
      <c r="F1821" s="674"/>
    </row>
    <row r="1822" spans="4:6" s="360" customFormat="1" x14ac:dyDescent="0.25">
      <c r="D1822" s="674"/>
      <c r="E1822" s="674"/>
      <c r="F1822" s="674"/>
    </row>
    <row r="1823" spans="4:6" s="360" customFormat="1" x14ac:dyDescent="0.25">
      <c r="D1823" s="674"/>
      <c r="E1823" s="674"/>
      <c r="F1823" s="674"/>
    </row>
    <row r="1824" spans="4:6" s="360" customFormat="1" x14ac:dyDescent="0.25">
      <c r="D1824" s="674"/>
      <c r="E1824" s="674"/>
      <c r="F1824" s="674"/>
    </row>
    <row r="1825" spans="4:6" s="360" customFormat="1" x14ac:dyDescent="0.25">
      <c r="D1825" s="674"/>
      <c r="E1825" s="674"/>
      <c r="F1825" s="674"/>
    </row>
    <row r="1826" spans="4:6" s="360" customFormat="1" x14ac:dyDescent="0.25">
      <c r="D1826" s="674"/>
      <c r="E1826" s="674"/>
      <c r="F1826" s="674"/>
    </row>
    <row r="1827" spans="4:6" s="360" customFormat="1" x14ac:dyDescent="0.25">
      <c r="D1827" s="674"/>
      <c r="E1827" s="674"/>
      <c r="F1827" s="674"/>
    </row>
    <row r="1828" spans="4:6" s="360" customFormat="1" x14ac:dyDescent="0.25">
      <c r="D1828" s="674"/>
      <c r="E1828" s="674"/>
      <c r="F1828" s="674"/>
    </row>
    <row r="1829" spans="4:6" s="360" customFormat="1" x14ac:dyDescent="0.25">
      <c r="D1829" s="674"/>
      <c r="E1829" s="674"/>
      <c r="F1829" s="674"/>
    </row>
    <row r="1830" spans="4:6" s="360" customFormat="1" x14ac:dyDescent="0.25">
      <c r="D1830" s="674"/>
      <c r="E1830" s="674"/>
      <c r="F1830" s="674"/>
    </row>
    <row r="1831" spans="4:6" s="360" customFormat="1" x14ac:dyDescent="0.25">
      <c r="D1831" s="674"/>
      <c r="E1831" s="674"/>
      <c r="F1831" s="674"/>
    </row>
    <row r="1832" spans="4:6" s="360" customFormat="1" x14ac:dyDescent="0.25">
      <c r="D1832" s="674"/>
      <c r="E1832" s="674"/>
      <c r="F1832" s="674"/>
    </row>
    <row r="1833" spans="4:6" s="360" customFormat="1" x14ac:dyDescent="0.25">
      <c r="D1833" s="674"/>
      <c r="E1833" s="674"/>
      <c r="F1833" s="674"/>
    </row>
    <row r="1834" spans="4:6" s="360" customFormat="1" x14ac:dyDescent="0.25">
      <c r="D1834" s="674"/>
      <c r="E1834" s="674"/>
      <c r="F1834" s="674"/>
    </row>
    <row r="1835" spans="4:6" s="360" customFormat="1" x14ac:dyDescent="0.25">
      <c r="D1835" s="674"/>
      <c r="E1835" s="674"/>
      <c r="F1835" s="674"/>
    </row>
    <row r="1836" spans="4:6" s="360" customFormat="1" x14ac:dyDescent="0.25">
      <c r="D1836" s="674"/>
      <c r="E1836" s="674"/>
      <c r="F1836" s="674"/>
    </row>
    <row r="1837" spans="4:6" s="360" customFormat="1" x14ac:dyDescent="0.25">
      <c r="D1837" s="674"/>
      <c r="E1837" s="674"/>
      <c r="F1837" s="674"/>
    </row>
    <row r="1838" spans="4:6" s="360" customFormat="1" x14ac:dyDescent="0.25">
      <c r="D1838" s="674"/>
      <c r="E1838" s="674"/>
      <c r="F1838" s="674"/>
    </row>
    <row r="1839" spans="4:6" s="360" customFormat="1" x14ac:dyDescent="0.25">
      <c r="D1839" s="674"/>
      <c r="E1839" s="674"/>
      <c r="F1839" s="674"/>
    </row>
    <row r="1840" spans="4:6" s="360" customFormat="1" x14ac:dyDescent="0.25">
      <c r="D1840" s="674"/>
      <c r="E1840" s="674"/>
      <c r="F1840" s="674"/>
    </row>
    <row r="1841" spans="4:6" s="360" customFormat="1" x14ac:dyDescent="0.25">
      <c r="D1841" s="674"/>
      <c r="E1841" s="674"/>
      <c r="F1841" s="674"/>
    </row>
    <row r="1842" spans="4:6" s="360" customFormat="1" x14ac:dyDescent="0.25">
      <c r="D1842" s="674"/>
      <c r="E1842" s="674"/>
      <c r="F1842" s="674"/>
    </row>
    <row r="1843" spans="4:6" s="360" customFormat="1" x14ac:dyDescent="0.25">
      <c r="D1843" s="674"/>
      <c r="E1843" s="674"/>
      <c r="F1843" s="674"/>
    </row>
    <row r="1844" spans="4:6" s="360" customFormat="1" x14ac:dyDescent="0.25">
      <c r="D1844" s="674"/>
      <c r="E1844" s="674"/>
      <c r="F1844" s="674"/>
    </row>
    <row r="1845" spans="4:6" s="360" customFormat="1" x14ac:dyDescent="0.25">
      <c r="D1845" s="674"/>
      <c r="E1845" s="674"/>
      <c r="F1845" s="674"/>
    </row>
    <row r="1846" spans="4:6" s="360" customFormat="1" x14ac:dyDescent="0.25">
      <c r="D1846" s="674"/>
      <c r="E1846" s="674"/>
      <c r="F1846" s="674"/>
    </row>
    <row r="1847" spans="4:6" s="360" customFormat="1" x14ac:dyDescent="0.25">
      <c r="D1847" s="674"/>
      <c r="E1847" s="674"/>
      <c r="F1847" s="674"/>
    </row>
    <row r="1848" spans="4:6" s="360" customFormat="1" x14ac:dyDescent="0.25">
      <c r="D1848" s="674"/>
      <c r="E1848" s="674"/>
      <c r="F1848" s="674"/>
    </row>
    <row r="1849" spans="4:6" s="360" customFormat="1" x14ac:dyDescent="0.25">
      <c r="D1849" s="674"/>
      <c r="E1849" s="674"/>
      <c r="F1849" s="674"/>
    </row>
    <row r="1850" spans="4:6" s="360" customFormat="1" x14ac:dyDescent="0.25">
      <c r="D1850" s="674"/>
      <c r="E1850" s="674"/>
      <c r="F1850" s="674"/>
    </row>
    <row r="1851" spans="4:6" s="360" customFormat="1" x14ac:dyDescent="0.25">
      <c r="D1851" s="674"/>
      <c r="E1851" s="674"/>
      <c r="F1851" s="674"/>
    </row>
    <row r="1852" spans="4:6" s="360" customFormat="1" x14ac:dyDescent="0.25">
      <c r="D1852" s="674"/>
      <c r="E1852" s="674"/>
      <c r="F1852" s="674"/>
    </row>
    <row r="1853" spans="4:6" s="360" customFormat="1" x14ac:dyDescent="0.25">
      <c r="D1853" s="674"/>
      <c r="E1853" s="674"/>
      <c r="F1853" s="674"/>
    </row>
    <row r="1854" spans="4:6" s="360" customFormat="1" x14ac:dyDescent="0.25">
      <c r="D1854" s="674"/>
      <c r="E1854" s="674"/>
      <c r="F1854" s="674"/>
    </row>
    <row r="1855" spans="4:6" s="360" customFormat="1" x14ac:dyDescent="0.25">
      <c r="D1855" s="674"/>
      <c r="E1855" s="674"/>
      <c r="F1855" s="674"/>
    </row>
    <row r="1856" spans="4:6" s="360" customFormat="1" x14ac:dyDescent="0.25">
      <c r="D1856" s="674"/>
      <c r="E1856" s="674"/>
      <c r="F1856" s="674"/>
    </row>
    <row r="1857" spans="4:6" s="360" customFormat="1" x14ac:dyDescent="0.25">
      <c r="D1857" s="674"/>
      <c r="E1857" s="674"/>
      <c r="F1857" s="674"/>
    </row>
    <row r="1858" spans="4:6" s="360" customFormat="1" x14ac:dyDescent="0.25">
      <c r="D1858" s="674"/>
      <c r="E1858" s="674"/>
      <c r="F1858" s="674"/>
    </row>
    <row r="1859" spans="4:6" s="360" customFormat="1" x14ac:dyDescent="0.25">
      <c r="D1859" s="674"/>
      <c r="E1859" s="674"/>
      <c r="F1859" s="674"/>
    </row>
    <row r="1860" spans="4:6" s="360" customFormat="1" x14ac:dyDescent="0.25">
      <c r="D1860" s="674"/>
      <c r="E1860" s="674"/>
      <c r="F1860" s="674"/>
    </row>
    <row r="1861" spans="4:6" s="360" customFormat="1" x14ac:dyDescent="0.25">
      <c r="D1861" s="674"/>
      <c r="E1861" s="674"/>
      <c r="F1861" s="674"/>
    </row>
    <row r="1862" spans="4:6" s="360" customFormat="1" x14ac:dyDescent="0.25">
      <c r="D1862" s="674"/>
      <c r="E1862" s="674"/>
      <c r="F1862" s="674"/>
    </row>
    <row r="1863" spans="4:6" s="360" customFormat="1" x14ac:dyDescent="0.25">
      <c r="D1863" s="674"/>
      <c r="E1863" s="674"/>
      <c r="F1863" s="674"/>
    </row>
    <row r="1864" spans="4:6" s="360" customFormat="1" x14ac:dyDescent="0.25">
      <c r="D1864" s="674"/>
      <c r="E1864" s="674"/>
      <c r="F1864" s="674"/>
    </row>
    <row r="1865" spans="4:6" s="360" customFormat="1" x14ac:dyDescent="0.25">
      <c r="D1865" s="674"/>
      <c r="E1865" s="674"/>
      <c r="F1865" s="674"/>
    </row>
    <row r="1866" spans="4:6" s="360" customFormat="1" x14ac:dyDescent="0.25">
      <c r="D1866" s="674"/>
      <c r="E1866" s="674"/>
      <c r="F1866" s="674"/>
    </row>
    <row r="1867" spans="4:6" s="360" customFormat="1" x14ac:dyDescent="0.25">
      <c r="D1867" s="674"/>
      <c r="E1867" s="674"/>
      <c r="F1867" s="674"/>
    </row>
    <row r="1868" spans="4:6" s="360" customFormat="1" x14ac:dyDescent="0.25">
      <c r="D1868" s="674"/>
      <c r="E1868" s="674"/>
      <c r="F1868" s="674"/>
    </row>
    <row r="1869" spans="4:6" s="360" customFormat="1" x14ac:dyDescent="0.25">
      <c r="D1869" s="674"/>
      <c r="E1869" s="674"/>
      <c r="F1869" s="674"/>
    </row>
    <row r="1870" spans="4:6" s="360" customFormat="1" x14ac:dyDescent="0.25">
      <c r="D1870" s="674"/>
      <c r="E1870" s="674"/>
      <c r="F1870" s="674"/>
    </row>
    <row r="1871" spans="4:6" s="360" customFormat="1" x14ac:dyDescent="0.25">
      <c r="D1871" s="674"/>
      <c r="E1871" s="674"/>
      <c r="F1871" s="674"/>
    </row>
    <row r="1872" spans="4:6" s="360" customFormat="1" x14ac:dyDescent="0.25">
      <c r="D1872" s="674"/>
      <c r="E1872" s="674"/>
      <c r="F1872" s="674"/>
    </row>
    <row r="1873" spans="4:6" s="360" customFormat="1" x14ac:dyDescent="0.25">
      <c r="D1873" s="674"/>
      <c r="E1873" s="674"/>
      <c r="F1873" s="674"/>
    </row>
    <row r="1874" spans="4:6" s="360" customFormat="1" x14ac:dyDescent="0.25">
      <c r="D1874" s="674"/>
      <c r="E1874" s="674"/>
      <c r="F1874" s="674"/>
    </row>
    <row r="1875" spans="4:6" s="360" customFormat="1" x14ac:dyDescent="0.25">
      <c r="D1875" s="674"/>
      <c r="E1875" s="674"/>
      <c r="F1875" s="674"/>
    </row>
    <row r="1876" spans="4:6" s="360" customFormat="1" x14ac:dyDescent="0.25">
      <c r="D1876" s="674"/>
      <c r="E1876" s="674"/>
      <c r="F1876" s="674"/>
    </row>
    <row r="1877" spans="4:6" s="360" customFormat="1" x14ac:dyDescent="0.25">
      <c r="D1877" s="674"/>
      <c r="E1877" s="674"/>
      <c r="F1877" s="674"/>
    </row>
    <row r="1878" spans="4:6" s="360" customFormat="1" x14ac:dyDescent="0.25">
      <c r="D1878" s="674"/>
      <c r="E1878" s="674"/>
      <c r="F1878" s="674"/>
    </row>
    <row r="1879" spans="4:6" s="360" customFormat="1" x14ac:dyDescent="0.25">
      <c r="D1879" s="674"/>
      <c r="E1879" s="674"/>
      <c r="F1879" s="674"/>
    </row>
    <row r="1880" spans="4:6" s="360" customFormat="1" x14ac:dyDescent="0.25">
      <c r="D1880" s="674"/>
      <c r="E1880" s="674"/>
      <c r="F1880" s="674"/>
    </row>
    <row r="1881" spans="4:6" s="360" customFormat="1" x14ac:dyDescent="0.25">
      <c r="D1881" s="674"/>
      <c r="E1881" s="674"/>
      <c r="F1881" s="674"/>
    </row>
    <row r="1882" spans="4:6" s="360" customFormat="1" x14ac:dyDescent="0.25">
      <c r="D1882" s="674"/>
      <c r="E1882" s="674"/>
      <c r="F1882" s="674"/>
    </row>
    <row r="1883" spans="4:6" s="360" customFormat="1" x14ac:dyDescent="0.25">
      <c r="D1883" s="674"/>
      <c r="E1883" s="674"/>
      <c r="F1883" s="674"/>
    </row>
    <row r="1884" spans="4:6" s="360" customFormat="1" x14ac:dyDescent="0.25">
      <c r="D1884" s="674"/>
      <c r="E1884" s="674"/>
      <c r="F1884" s="674"/>
    </row>
    <row r="1885" spans="4:6" s="360" customFormat="1" x14ac:dyDescent="0.25">
      <c r="D1885" s="674"/>
      <c r="E1885" s="674"/>
      <c r="F1885" s="674"/>
    </row>
    <row r="1886" spans="4:6" s="360" customFormat="1" x14ac:dyDescent="0.25">
      <c r="D1886" s="674"/>
      <c r="E1886" s="674"/>
      <c r="F1886" s="674"/>
    </row>
    <row r="1887" spans="4:6" s="360" customFormat="1" x14ac:dyDescent="0.25">
      <c r="D1887" s="674"/>
      <c r="E1887" s="674"/>
      <c r="F1887" s="674"/>
    </row>
    <row r="1888" spans="4:6" s="360" customFormat="1" x14ac:dyDescent="0.25">
      <c r="D1888" s="674"/>
      <c r="E1888" s="674"/>
      <c r="F1888" s="674"/>
    </row>
    <row r="1889" spans="4:6" s="360" customFormat="1" x14ac:dyDescent="0.25">
      <c r="D1889" s="674"/>
      <c r="E1889" s="674"/>
      <c r="F1889" s="674"/>
    </row>
    <row r="1890" spans="4:6" s="360" customFormat="1" x14ac:dyDescent="0.25">
      <c r="D1890" s="674"/>
      <c r="E1890" s="674"/>
      <c r="F1890" s="674"/>
    </row>
    <row r="1891" spans="4:6" s="360" customFormat="1" x14ac:dyDescent="0.25">
      <c r="D1891" s="674"/>
      <c r="E1891" s="674"/>
      <c r="F1891" s="674"/>
    </row>
    <row r="1892" spans="4:6" s="360" customFormat="1" x14ac:dyDescent="0.25">
      <c r="D1892" s="674"/>
      <c r="E1892" s="674"/>
      <c r="F1892" s="674"/>
    </row>
    <row r="1893" spans="4:6" s="360" customFormat="1" x14ac:dyDescent="0.25">
      <c r="D1893" s="674"/>
      <c r="E1893" s="674"/>
      <c r="F1893" s="674"/>
    </row>
    <row r="1894" spans="4:6" s="360" customFormat="1" x14ac:dyDescent="0.25">
      <c r="D1894" s="674"/>
      <c r="E1894" s="674"/>
      <c r="F1894" s="674"/>
    </row>
    <row r="1895" spans="4:6" s="360" customFormat="1" x14ac:dyDescent="0.25">
      <c r="D1895" s="674"/>
      <c r="E1895" s="674"/>
      <c r="F1895" s="674"/>
    </row>
    <row r="1896" spans="4:6" s="360" customFormat="1" x14ac:dyDescent="0.25">
      <c r="D1896" s="674"/>
      <c r="E1896" s="674"/>
      <c r="F1896" s="674"/>
    </row>
    <row r="1897" spans="4:6" s="360" customFormat="1" x14ac:dyDescent="0.25">
      <c r="D1897" s="674"/>
      <c r="E1897" s="674"/>
      <c r="F1897" s="674"/>
    </row>
    <row r="1898" spans="4:6" s="360" customFormat="1" x14ac:dyDescent="0.25">
      <c r="D1898" s="674"/>
      <c r="E1898" s="674"/>
      <c r="F1898" s="674"/>
    </row>
    <row r="1899" spans="4:6" s="360" customFormat="1" x14ac:dyDescent="0.25">
      <c r="D1899" s="674"/>
      <c r="E1899" s="674"/>
      <c r="F1899" s="674"/>
    </row>
    <row r="1900" spans="4:6" s="360" customFormat="1" x14ac:dyDescent="0.25">
      <c r="D1900" s="674"/>
      <c r="E1900" s="674"/>
      <c r="F1900" s="674"/>
    </row>
    <row r="1901" spans="4:6" s="360" customFormat="1" x14ac:dyDescent="0.25">
      <c r="D1901" s="674"/>
      <c r="E1901" s="674"/>
      <c r="F1901" s="674"/>
    </row>
    <row r="1902" spans="4:6" s="360" customFormat="1" x14ac:dyDescent="0.25">
      <c r="D1902" s="674"/>
      <c r="E1902" s="674"/>
      <c r="F1902" s="674"/>
    </row>
    <row r="1903" spans="4:6" s="360" customFormat="1" x14ac:dyDescent="0.25">
      <c r="D1903" s="674"/>
      <c r="E1903" s="674"/>
      <c r="F1903" s="674"/>
    </row>
    <row r="1904" spans="4:6" s="360" customFormat="1" x14ac:dyDescent="0.25">
      <c r="D1904" s="674"/>
      <c r="E1904" s="674"/>
      <c r="F1904" s="674"/>
    </row>
    <row r="1905" spans="4:6" s="360" customFormat="1" x14ac:dyDescent="0.25">
      <c r="D1905" s="674"/>
      <c r="E1905" s="674"/>
      <c r="F1905" s="674"/>
    </row>
    <row r="1906" spans="4:6" s="360" customFormat="1" x14ac:dyDescent="0.25">
      <c r="D1906" s="674"/>
      <c r="E1906" s="674"/>
      <c r="F1906" s="674"/>
    </row>
    <row r="1907" spans="4:6" s="360" customFormat="1" x14ac:dyDescent="0.25">
      <c r="D1907" s="674"/>
      <c r="E1907" s="674"/>
      <c r="F1907" s="674"/>
    </row>
    <row r="1908" spans="4:6" s="360" customFormat="1" x14ac:dyDescent="0.25">
      <c r="D1908" s="674"/>
      <c r="E1908" s="674"/>
      <c r="F1908" s="674"/>
    </row>
    <row r="1909" spans="4:6" s="360" customFormat="1" x14ac:dyDescent="0.25">
      <c r="D1909" s="674"/>
      <c r="E1909" s="674"/>
      <c r="F1909" s="674"/>
    </row>
    <row r="1910" spans="4:6" s="360" customFormat="1" x14ac:dyDescent="0.25">
      <c r="D1910" s="674"/>
      <c r="E1910" s="674"/>
      <c r="F1910" s="674"/>
    </row>
    <row r="1911" spans="4:6" s="360" customFormat="1" x14ac:dyDescent="0.25">
      <c r="D1911" s="674"/>
      <c r="E1911" s="674"/>
      <c r="F1911" s="674"/>
    </row>
    <row r="1912" spans="4:6" s="360" customFormat="1" x14ac:dyDescent="0.25">
      <c r="D1912" s="674"/>
      <c r="E1912" s="674"/>
      <c r="F1912" s="674"/>
    </row>
    <row r="1913" spans="4:6" s="360" customFormat="1" x14ac:dyDescent="0.25">
      <c r="D1913" s="674"/>
      <c r="E1913" s="674"/>
      <c r="F1913" s="674"/>
    </row>
    <row r="1914" spans="4:6" s="360" customFormat="1" x14ac:dyDescent="0.25">
      <c r="D1914" s="674"/>
      <c r="E1914" s="674"/>
      <c r="F1914" s="674"/>
    </row>
    <row r="1915" spans="4:6" s="360" customFormat="1" x14ac:dyDescent="0.25">
      <c r="D1915" s="674"/>
      <c r="E1915" s="674"/>
      <c r="F1915" s="674"/>
    </row>
    <row r="1916" spans="4:6" s="360" customFormat="1" x14ac:dyDescent="0.25">
      <c r="D1916" s="674"/>
      <c r="E1916" s="674"/>
      <c r="F1916" s="674"/>
    </row>
    <row r="1917" spans="4:6" s="360" customFormat="1" x14ac:dyDescent="0.25">
      <c r="D1917" s="674"/>
      <c r="E1917" s="674"/>
      <c r="F1917" s="674"/>
    </row>
    <row r="1918" spans="4:6" s="360" customFormat="1" x14ac:dyDescent="0.25">
      <c r="D1918" s="674"/>
      <c r="E1918" s="674"/>
      <c r="F1918" s="674"/>
    </row>
    <row r="1919" spans="4:6" s="360" customFormat="1" x14ac:dyDescent="0.25">
      <c r="D1919" s="674"/>
      <c r="E1919" s="674"/>
      <c r="F1919" s="674"/>
    </row>
    <row r="1920" spans="4:6" s="360" customFormat="1" x14ac:dyDescent="0.25">
      <c r="D1920" s="674"/>
      <c r="E1920" s="674"/>
      <c r="F1920" s="674"/>
    </row>
    <row r="1921" spans="4:6" s="360" customFormat="1" x14ac:dyDescent="0.25">
      <c r="D1921" s="674"/>
      <c r="E1921" s="674"/>
      <c r="F1921" s="674"/>
    </row>
    <row r="1922" spans="4:6" s="360" customFormat="1" x14ac:dyDescent="0.25">
      <c r="D1922" s="674"/>
      <c r="E1922" s="674"/>
      <c r="F1922" s="674"/>
    </row>
    <row r="1923" spans="4:6" s="360" customFormat="1" x14ac:dyDescent="0.25">
      <c r="D1923" s="674"/>
      <c r="E1923" s="674"/>
      <c r="F1923" s="674"/>
    </row>
    <row r="1924" spans="4:6" s="360" customFormat="1" x14ac:dyDescent="0.25">
      <c r="D1924" s="674"/>
      <c r="E1924" s="674"/>
      <c r="F1924" s="674"/>
    </row>
    <row r="1925" spans="4:6" s="360" customFormat="1" x14ac:dyDescent="0.25">
      <c r="D1925" s="674"/>
      <c r="E1925" s="674"/>
      <c r="F1925" s="674"/>
    </row>
    <row r="1926" spans="4:6" s="360" customFormat="1" x14ac:dyDescent="0.25">
      <c r="D1926" s="674"/>
      <c r="E1926" s="674"/>
      <c r="F1926" s="674"/>
    </row>
    <row r="1927" spans="4:6" s="360" customFormat="1" x14ac:dyDescent="0.25">
      <c r="D1927" s="674"/>
      <c r="E1927" s="674"/>
      <c r="F1927" s="674"/>
    </row>
    <row r="1928" spans="4:6" s="360" customFormat="1" x14ac:dyDescent="0.25">
      <c r="D1928" s="674"/>
      <c r="E1928" s="674"/>
      <c r="F1928" s="674"/>
    </row>
    <row r="1929" spans="4:6" s="360" customFormat="1" x14ac:dyDescent="0.25">
      <c r="D1929" s="674"/>
      <c r="E1929" s="674"/>
      <c r="F1929" s="674"/>
    </row>
    <row r="1930" spans="4:6" s="360" customFormat="1" x14ac:dyDescent="0.25">
      <c r="D1930" s="674"/>
      <c r="E1930" s="674"/>
      <c r="F1930" s="674"/>
    </row>
    <row r="1931" spans="4:6" s="360" customFormat="1" x14ac:dyDescent="0.25">
      <c r="D1931" s="674"/>
      <c r="E1931" s="674"/>
      <c r="F1931" s="674"/>
    </row>
    <row r="1932" spans="4:6" s="360" customFormat="1" x14ac:dyDescent="0.25">
      <c r="D1932" s="674"/>
      <c r="E1932" s="674"/>
      <c r="F1932" s="674"/>
    </row>
    <row r="1933" spans="4:6" s="360" customFormat="1" x14ac:dyDescent="0.25">
      <c r="D1933" s="674"/>
      <c r="E1933" s="674"/>
      <c r="F1933" s="674"/>
    </row>
    <row r="1934" spans="4:6" s="360" customFormat="1" x14ac:dyDescent="0.25">
      <c r="D1934" s="674"/>
      <c r="E1934" s="674"/>
      <c r="F1934" s="674"/>
    </row>
    <row r="1935" spans="4:6" s="360" customFormat="1" x14ac:dyDescent="0.25">
      <c r="D1935" s="674"/>
      <c r="E1935" s="674"/>
      <c r="F1935" s="674"/>
    </row>
    <row r="1936" spans="4:6" s="360" customFormat="1" x14ac:dyDescent="0.25">
      <c r="D1936" s="674"/>
      <c r="E1936" s="674"/>
      <c r="F1936" s="674"/>
    </row>
    <row r="1937" spans="4:6" s="360" customFormat="1" x14ac:dyDescent="0.25">
      <c r="D1937" s="674"/>
      <c r="E1937" s="674"/>
      <c r="F1937" s="674"/>
    </row>
    <row r="1938" spans="4:6" s="360" customFormat="1" x14ac:dyDescent="0.25">
      <c r="D1938" s="674"/>
      <c r="E1938" s="674"/>
      <c r="F1938" s="674"/>
    </row>
    <row r="1939" spans="4:6" s="360" customFormat="1" x14ac:dyDescent="0.25">
      <c r="D1939" s="674"/>
      <c r="E1939" s="674"/>
      <c r="F1939" s="674"/>
    </row>
    <row r="1940" spans="4:6" s="360" customFormat="1" x14ac:dyDescent="0.25">
      <c r="D1940" s="674"/>
      <c r="E1940" s="674"/>
      <c r="F1940" s="674"/>
    </row>
    <row r="1941" spans="4:6" s="360" customFormat="1" x14ac:dyDescent="0.25">
      <c r="D1941" s="674"/>
      <c r="E1941" s="674"/>
      <c r="F1941" s="674"/>
    </row>
    <row r="1942" spans="4:6" s="360" customFormat="1" x14ac:dyDescent="0.25">
      <c r="D1942" s="674"/>
      <c r="E1942" s="674"/>
      <c r="F1942" s="674"/>
    </row>
    <row r="1943" spans="4:6" s="360" customFormat="1" x14ac:dyDescent="0.25">
      <c r="D1943" s="674"/>
      <c r="E1943" s="674"/>
      <c r="F1943" s="674"/>
    </row>
    <row r="1944" spans="4:6" s="360" customFormat="1" x14ac:dyDescent="0.25">
      <c r="D1944" s="674"/>
      <c r="E1944" s="674"/>
      <c r="F1944" s="674"/>
    </row>
    <row r="1945" spans="4:6" s="360" customFormat="1" x14ac:dyDescent="0.25">
      <c r="D1945" s="674"/>
      <c r="E1945" s="674"/>
      <c r="F1945" s="674"/>
    </row>
    <row r="1946" spans="4:6" s="360" customFormat="1" x14ac:dyDescent="0.25">
      <c r="D1946" s="674"/>
      <c r="E1946" s="674"/>
      <c r="F1946" s="674"/>
    </row>
    <row r="1947" spans="4:6" s="360" customFormat="1" x14ac:dyDescent="0.25">
      <c r="D1947" s="674"/>
      <c r="E1947" s="674"/>
      <c r="F1947" s="674"/>
    </row>
    <row r="1948" spans="4:6" s="360" customFormat="1" x14ac:dyDescent="0.25">
      <c r="D1948" s="674"/>
      <c r="E1948" s="674"/>
      <c r="F1948" s="674"/>
    </row>
    <row r="1949" spans="4:6" s="360" customFormat="1" x14ac:dyDescent="0.25">
      <c r="D1949" s="674"/>
      <c r="E1949" s="674"/>
      <c r="F1949" s="674"/>
    </row>
    <row r="1950" spans="4:6" s="360" customFormat="1" x14ac:dyDescent="0.25">
      <c r="D1950" s="674"/>
      <c r="E1950" s="674"/>
      <c r="F1950" s="674"/>
    </row>
    <row r="1951" spans="4:6" s="360" customFormat="1" x14ac:dyDescent="0.25">
      <c r="D1951" s="674"/>
      <c r="E1951" s="674"/>
      <c r="F1951" s="674"/>
    </row>
    <row r="1952" spans="4:6" s="360" customFormat="1" x14ac:dyDescent="0.25">
      <c r="D1952" s="674"/>
      <c r="E1952" s="674"/>
      <c r="F1952" s="674"/>
    </row>
    <row r="1953" spans="4:6" s="360" customFormat="1" x14ac:dyDescent="0.25">
      <c r="D1953" s="674"/>
      <c r="E1953" s="674"/>
      <c r="F1953" s="674"/>
    </row>
    <row r="1954" spans="4:6" s="360" customFormat="1" x14ac:dyDescent="0.25">
      <c r="D1954" s="674"/>
      <c r="E1954" s="674"/>
      <c r="F1954" s="674"/>
    </row>
    <row r="1955" spans="4:6" s="360" customFormat="1" x14ac:dyDescent="0.25">
      <c r="D1955" s="674"/>
      <c r="E1955" s="674"/>
      <c r="F1955" s="674"/>
    </row>
    <row r="1956" spans="4:6" s="360" customFormat="1" x14ac:dyDescent="0.25">
      <c r="D1956" s="674"/>
      <c r="E1956" s="674"/>
      <c r="F1956" s="674"/>
    </row>
    <row r="1957" spans="4:6" s="360" customFormat="1" x14ac:dyDescent="0.25">
      <c r="D1957" s="674"/>
      <c r="E1957" s="674"/>
      <c r="F1957" s="674"/>
    </row>
    <row r="1958" spans="4:6" s="360" customFormat="1" x14ac:dyDescent="0.25">
      <c r="D1958" s="674"/>
      <c r="E1958" s="674"/>
      <c r="F1958" s="674"/>
    </row>
    <row r="1959" spans="4:6" s="360" customFormat="1" x14ac:dyDescent="0.25">
      <c r="D1959" s="674"/>
      <c r="E1959" s="674"/>
      <c r="F1959" s="674"/>
    </row>
    <row r="1960" spans="4:6" s="360" customFormat="1" x14ac:dyDescent="0.25">
      <c r="D1960" s="674"/>
      <c r="E1960" s="674"/>
      <c r="F1960" s="674"/>
    </row>
    <row r="1961" spans="4:6" s="360" customFormat="1" x14ac:dyDescent="0.25">
      <c r="D1961" s="674"/>
      <c r="E1961" s="674"/>
      <c r="F1961" s="674"/>
    </row>
    <row r="1962" spans="4:6" s="360" customFormat="1" x14ac:dyDescent="0.25">
      <c r="D1962" s="674"/>
      <c r="E1962" s="674"/>
      <c r="F1962" s="674"/>
    </row>
    <row r="1963" spans="4:6" s="360" customFormat="1" x14ac:dyDescent="0.25">
      <c r="D1963" s="674"/>
      <c r="E1963" s="674"/>
      <c r="F1963" s="674"/>
    </row>
    <row r="1964" spans="4:6" s="360" customFormat="1" x14ac:dyDescent="0.25">
      <c r="D1964" s="674"/>
      <c r="E1964" s="674"/>
      <c r="F1964" s="674"/>
    </row>
    <row r="1965" spans="4:6" s="360" customFormat="1" x14ac:dyDescent="0.25">
      <c r="D1965" s="674"/>
      <c r="E1965" s="674"/>
      <c r="F1965" s="674"/>
    </row>
    <row r="1966" spans="4:6" s="360" customFormat="1" x14ac:dyDescent="0.25">
      <c r="D1966" s="674"/>
      <c r="E1966" s="674"/>
      <c r="F1966" s="674"/>
    </row>
    <row r="1967" spans="4:6" s="360" customFormat="1" x14ac:dyDescent="0.25">
      <c r="D1967" s="674"/>
      <c r="E1967" s="674"/>
      <c r="F1967" s="674"/>
    </row>
    <row r="1968" spans="4:6" s="360" customFormat="1" x14ac:dyDescent="0.25">
      <c r="D1968" s="674"/>
      <c r="E1968" s="674"/>
      <c r="F1968" s="674"/>
    </row>
    <row r="1969" spans="4:6" s="360" customFormat="1" x14ac:dyDescent="0.25">
      <c r="D1969" s="674"/>
      <c r="E1969" s="674"/>
      <c r="F1969" s="674"/>
    </row>
    <row r="1970" spans="4:6" s="360" customFormat="1" x14ac:dyDescent="0.25">
      <c r="D1970" s="674"/>
      <c r="E1970" s="674"/>
      <c r="F1970" s="674"/>
    </row>
    <row r="1971" spans="4:6" s="360" customFormat="1" x14ac:dyDescent="0.25">
      <c r="D1971" s="674"/>
      <c r="E1971" s="674"/>
      <c r="F1971" s="674"/>
    </row>
    <row r="1972" spans="4:6" s="360" customFormat="1" x14ac:dyDescent="0.25">
      <c r="D1972" s="674"/>
      <c r="E1972" s="674"/>
      <c r="F1972" s="674"/>
    </row>
    <row r="1973" spans="4:6" s="360" customFormat="1" x14ac:dyDescent="0.25">
      <c r="D1973" s="674"/>
      <c r="E1973" s="674"/>
      <c r="F1973" s="674"/>
    </row>
    <row r="1974" spans="4:6" s="360" customFormat="1" x14ac:dyDescent="0.25">
      <c r="D1974" s="674"/>
      <c r="E1974" s="674"/>
      <c r="F1974" s="674"/>
    </row>
    <row r="1975" spans="4:6" s="360" customFormat="1" x14ac:dyDescent="0.25">
      <c r="D1975" s="674"/>
      <c r="E1975" s="674"/>
      <c r="F1975" s="674"/>
    </row>
    <row r="1976" spans="4:6" s="360" customFormat="1" x14ac:dyDescent="0.25">
      <c r="D1976" s="674"/>
      <c r="E1976" s="674"/>
      <c r="F1976" s="674"/>
    </row>
    <row r="1977" spans="4:6" s="360" customFormat="1" x14ac:dyDescent="0.25">
      <c r="D1977" s="674"/>
      <c r="E1977" s="674"/>
      <c r="F1977" s="674"/>
    </row>
    <row r="1978" spans="4:6" s="360" customFormat="1" x14ac:dyDescent="0.25">
      <c r="D1978" s="674"/>
      <c r="E1978" s="674"/>
      <c r="F1978" s="674"/>
    </row>
    <row r="1979" spans="4:6" s="360" customFormat="1" x14ac:dyDescent="0.25">
      <c r="D1979" s="674"/>
      <c r="E1979" s="674"/>
      <c r="F1979" s="674"/>
    </row>
    <row r="1980" spans="4:6" s="360" customFormat="1" x14ac:dyDescent="0.25">
      <c r="D1980" s="674"/>
      <c r="E1980" s="674"/>
      <c r="F1980" s="674"/>
    </row>
    <row r="1981" spans="4:6" s="360" customFormat="1" x14ac:dyDescent="0.25">
      <c r="D1981" s="674"/>
      <c r="E1981" s="674"/>
      <c r="F1981" s="674"/>
    </row>
    <row r="1982" spans="4:6" s="360" customFormat="1" x14ac:dyDescent="0.25">
      <c r="D1982" s="674"/>
      <c r="E1982" s="674"/>
      <c r="F1982" s="674"/>
    </row>
    <row r="1983" spans="4:6" s="360" customFormat="1" x14ac:dyDescent="0.25">
      <c r="D1983" s="674"/>
      <c r="E1983" s="674"/>
      <c r="F1983" s="674"/>
    </row>
    <row r="1984" spans="4:6" s="360" customFormat="1" x14ac:dyDescent="0.25">
      <c r="D1984" s="674"/>
      <c r="E1984" s="674"/>
      <c r="F1984" s="674"/>
    </row>
    <row r="1985" spans="4:6" s="360" customFormat="1" x14ac:dyDescent="0.25">
      <c r="D1985" s="674"/>
      <c r="E1985" s="674"/>
      <c r="F1985" s="674"/>
    </row>
    <row r="1986" spans="4:6" s="360" customFormat="1" x14ac:dyDescent="0.25">
      <c r="D1986" s="674"/>
      <c r="E1986" s="674"/>
      <c r="F1986" s="674"/>
    </row>
    <row r="1987" spans="4:6" s="360" customFormat="1" x14ac:dyDescent="0.25">
      <c r="D1987" s="674"/>
      <c r="E1987" s="674"/>
      <c r="F1987" s="674"/>
    </row>
    <row r="1988" spans="4:6" s="360" customFormat="1" x14ac:dyDescent="0.25">
      <c r="D1988" s="674"/>
      <c r="E1988" s="674"/>
      <c r="F1988" s="674"/>
    </row>
    <row r="1989" spans="4:6" s="360" customFormat="1" x14ac:dyDescent="0.25">
      <c r="D1989" s="674"/>
      <c r="E1989" s="674"/>
      <c r="F1989" s="674"/>
    </row>
    <row r="1990" spans="4:6" s="360" customFormat="1" x14ac:dyDescent="0.25">
      <c r="D1990" s="674"/>
      <c r="E1990" s="674"/>
      <c r="F1990" s="674"/>
    </row>
    <row r="1991" spans="4:6" s="360" customFormat="1" x14ac:dyDescent="0.25">
      <c r="D1991" s="674"/>
      <c r="E1991" s="674"/>
      <c r="F1991" s="674"/>
    </row>
    <row r="1992" spans="4:6" s="360" customFormat="1" x14ac:dyDescent="0.25">
      <c r="D1992" s="674"/>
      <c r="E1992" s="674"/>
      <c r="F1992" s="674"/>
    </row>
    <row r="1993" spans="4:6" s="360" customFormat="1" x14ac:dyDescent="0.25">
      <c r="D1993" s="674"/>
      <c r="E1993" s="674"/>
      <c r="F1993" s="674"/>
    </row>
    <row r="1994" spans="4:6" s="360" customFormat="1" x14ac:dyDescent="0.25">
      <c r="D1994" s="674"/>
      <c r="E1994" s="674"/>
      <c r="F1994" s="674"/>
    </row>
    <row r="1995" spans="4:6" s="360" customFormat="1" x14ac:dyDescent="0.25">
      <c r="D1995" s="674"/>
      <c r="E1995" s="674"/>
      <c r="F1995" s="674"/>
    </row>
    <row r="1996" spans="4:6" s="360" customFormat="1" x14ac:dyDescent="0.25">
      <c r="D1996" s="674"/>
      <c r="E1996" s="674"/>
      <c r="F1996" s="674"/>
    </row>
    <row r="1997" spans="4:6" s="360" customFormat="1" x14ac:dyDescent="0.25">
      <c r="D1997" s="674"/>
      <c r="E1997" s="674"/>
      <c r="F1997" s="674"/>
    </row>
    <row r="1998" spans="4:6" s="360" customFormat="1" x14ac:dyDescent="0.25">
      <c r="D1998" s="674"/>
      <c r="E1998" s="674"/>
      <c r="F1998" s="674"/>
    </row>
    <row r="1999" spans="4:6" s="360" customFormat="1" x14ac:dyDescent="0.25">
      <c r="D1999" s="674"/>
      <c r="E1999" s="674"/>
      <c r="F1999" s="674"/>
    </row>
    <row r="2000" spans="4:6" s="360" customFormat="1" x14ac:dyDescent="0.25">
      <c r="D2000" s="674"/>
      <c r="E2000" s="674"/>
      <c r="F2000" s="674"/>
    </row>
    <row r="2001" spans="4:6" s="360" customFormat="1" x14ac:dyDescent="0.25">
      <c r="D2001" s="674"/>
      <c r="E2001" s="674"/>
      <c r="F2001" s="674"/>
    </row>
    <row r="2002" spans="4:6" s="360" customFormat="1" x14ac:dyDescent="0.25">
      <c r="D2002" s="674"/>
      <c r="E2002" s="674"/>
      <c r="F2002" s="674"/>
    </row>
    <row r="2003" spans="4:6" s="360" customFormat="1" x14ac:dyDescent="0.25">
      <c r="D2003" s="674"/>
      <c r="E2003" s="674"/>
      <c r="F2003" s="674"/>
    </row>
    <row r="2004" spans="4:6" s="360" customFormat="1" x14ac:dyDescent="0.25">
      <c r="D2004" s="674"/>
      <c r="E2004" s="674"/>
      <c r="F2004" s="674"/>
    </row>
    <row r="2005" spans="4:6" s="360" customFormat="1" x14ac:dyDescent="0.25">
      <c r="D2005" s="674"/>
      <c r="E2005" s="674"/>
      <c r="F2005" s="674"/>
    </row>
    <row r="2006" spans="4:6" s="360" customFormat="1" x14ac:dyDescent="0.25">
      <c r="D2006" s="674"/>
      <c r="E2006" s="674"/>
      <c r="F2006" s="674"/>
    </row>
    <row r="2007" spans="4:6" s="360" customFormat="1" x14ac:dyDescent="0.25">
      <c r="D2007" s="674"/>
      <c r="E2007" s="674"/>
      <c r="F2007" s="674"/>
    </row>
    <row r="2008" spans="4:6" s="360" customFormat="1" x14ac:dyDescent="0.25">
      <c r="D2008" s="674"/>
      <c r="E2008" s="674"/>
      <c r="F2008" s="674"/>
    </row>
    <row r="2009" spans="4:6" s="360" customFormat="1" x14ac:dyDescent="0.25">
      <c r="D2009" s="674"/>
      <c r="E2009" s="674"/>
      <c r="F2009" s="674"/>
    </row>
    <row r="2010" spans="4:6" s="360" customFormat="1" x14ac:dyDescent="0.25">
      <c r="D2010" s="674"/>
      <c r="E2010" s="674"/>
      <c r="F2010" s="674"/>
    </row>
    <row r="2011" spans="4:6" s="360" customFormat="1" x14ac:dyDescent="0.25">
      <c r="D2011" s="674"/>
      <c r="E2011" s="674"/>
      <c r="F2011" s="674"/>
    </row>
    <row r="2012" spans="4:6" s="360" customFormat="1" x14ac:dyDescent="0.25">
      <c r="D2012" s="674"/>
      <c r="E2012" s="674"/>
      <c r="F2012" s="674"/>
    </row>
    <row r="2013" spans="4:6" s="360" customFormat="1" x14ac:dyDescent="0.25">
      <c r="D2013" s="674"/>
      <c r="E2013" s="674"/>
      <c r="F2013" s="674"/>
    </row>
    <row r="2014" spans="4:6" s="360" customFormat="1" x14ac:dyDescent="0.25">
      <c r="D2014" s="674"/>
      <c r="E2014" s="674"/>
      <c r="F2014" s="674"/>
    </row>
    <row r="2015" spans="4:6" s="360" customFormat="1" x14ac:dyDescent="0.25">
      <c r="D2015" s="674"/>
      <c r="E2015" s="674"/>
      <c r="F2015" s="674"/>
    </row>
    <row r="2016" spans="4:6" s="360" customFormat="1" x14ac:dyDescent="0.25">
      <c r="D2016" s="674"/>
      <c r="E2016" s="674"/>
      <c r="F2016" s="674"/>
    </row>
    <row r="2017" spans="4:6" s="360" customFormat="1" x14ac:dyDescent="0.25">
      <c r="D2017" s="674"/>
      <c r="E2017" s="674"/>
      <c r="F2017" s="674"/>
    </row>
    <row r="2018" spans="4:6" s="360" customFormat="1" x14ac:dyDescent="0.25">
      <c r="D2018" s="674"/>
      <c r="E2018" s="674"/>
      <c r="F2018" s="674"/>
    </row>
    <row r="2019" spans="4:6" s="360" customFormat="1" x14ac:dyDescent="0.25">
      <c r="D2019" s="674"/>
      <c r="E2019" s="674"/>
      <c r="F2019" s="674"/>
    </row>
    <row r="2020" spans="4:6" s="360" customFormat="1" x14ac:dyDescent="0.25">
      <c r="D2020" s="674"/>
      <c r="E2020" s="674"/>
      <c r="F2020" s="674"/>
    </row>
    <row r="2021" spans="4:6" s="360" customFormat="1" x14ac:dyDescent="0.25">
      <c r="D2021" s="674"/>
      <c r="E2021" s="674"/>
      <c r="F2021" s="674"/>
    </row>
    <row r="2022" spans="4:6" s="360" customFormat="1" x14ac:dyDescent="0.25">
      <c r="D2022" s="674"/>
      <c r="E2022" s="674"/>
      <c r="F2022" s="674"/>
    </row>
    <row r="2023" spans="4:6" s="360" customFormat="1" x14ac:dyDescent="0.25">
      <c r="D2023" s="674"/>
      <c r="E2023" s="674"/>
      <c r="F2023" s="674"/>
    </row>
    <row r="2024" spans="4:6" s="360" customFormat="1" x14ac:dyDescent="0.25">
      <c r="D2024" s="674"/>
      <c r="E2024" s="674"/>
      <c r="F2024" s="674"/>
    </row>
    <row r="2025" spans="4:6" s="360" customFormat="1" x14ac:dyDescent="0.25">
      <c r="D2025" s="674"/>
      <c r="E2025" s="674"/>
      <c r="F2025" s="674"/>
    </row>
    <row r="2026" spans="4:6" s="360" customFormat="1" x14ac:dyDescent="0.25">
      <c r="D2026" s="674"/>
      <c r="E2026" s="674"/>
      <c r="F2026" s="674"/>
    </row>
    <row r="2027" spans="4:6" s="360" customFormat="1" x14ac:dyDescent="0.25">
      <c r="D2027" s="674"/>
      <c r="E2027" s="674"/>
      <c r="F2027" s="674"/>
    </row>
    <row r="2028" spans="4:6" s="360" customFormat="1" x14ac:dyDescent="0.25">
      <c r="D2028" s="674"/>
      <c r="E2028" s="674"/>
      <c r="F2028" s="674"/>
    </row>
    <row r="2029" spans="4:6" s="360" customFormat="1" x14ac:dyDescent="0.25">
      <c r="D2029" s="674"/>
      <c r="E2029" s="674"/>
      <c r="F2029" s="674"/>
    </row>
    <row r="2030" spans="4:6" s="360" customFormat="1" x14ac:dyDescent="0.25">
      <c r="D2030" s="674"/>
      <c r="E2030" s="674"/>
      <c r="F2030" s="674"/>
    </row>
    <row r="2031" spans="4:6" s="360" customFormat="1" x14ac:dyDescent="0.25">
      <c r="D2031" s="674"/>
      <c r="E2031" s="674"/>
      <c r="F2031" s="674"/>
    </row>
    <row r="2032" spans="4:6" s="360" customFormat="1" x14ac:dyDescent="0.25">
      <c r="D2032" s="674"/>
      <c r="E2032" s="674"/>
      <c r="F2032" s="674"/>
    </row>
    <row r="2033" spans="4:6" s="360" customFormat="1" x14ac:dyDescent="0.25">
      <c r="D2033" s="674"/>
      <c r="E2033" s="674"/>
      <c r="F2033" s="674"/>
    </row>
    <row r="2034" spans="4:6" s="360" customFormat="1" x14ac:dyDescent="0.25">
      <c r="D2034" s="674"/>
      <c r="E2034" s="674"/>
      <c r="F2034" s="674"/>
    </row>
    <row r="2035" spans="4:6" s="360" customFormat="1" x14ac:dyDescent="0.25">
      <c r="D2035" s="674"/>
      <c r="E2035" s="674"/>
      <c r="F2035" s="674"/>
    </row>
    <row r="2036" spans="4:6" s="360" customFormat="1" x14ac:dyDescent="0.25">
      <c r="D2036" s="674"/>
      <c r="E2036" s="674"/>
      <c r="F2036" s="674"/>
    </row>
    <row r="2037" spans="4:6" s="360" customFormat="1" x14ac:dyDescent="0.25">
      <c r="D2037" s="674"/>
      <c r="E2037" s="674"/>
      <c r="F2037" s="674"/>
    </row>
    <row r="2038" spans="4:6" s="360" customFormat="1" x14ac:dyDescent="0.25">
      <c r="D2038" s="674"/>
      <c r="E2038" s="674"/>
      <c r="F2038" s="674"/>
    </row>
    <row r="2039" spans="4:6" s="360" customFormat="1" x14ac:dyDescent="0.25">
      <c r="D2039" s="674"/>
      <c r="E2039" s="674"/>
      <c r="F2039" s="674"/>
    </row>
    <row r="2040" spans="4:6" s="360" customFormat="1" x14ac:dyDescent="0.25">
      <c r="D2040" s="674"/>
      <c r="E2040" s="674"/>
      <c r="F2040" s="674"/>
    </row>
    <row r="2041" spans="4:6" s="360" customFormat="1" x14ac:dyDescent="0.25">
      <c r="D2041" s="674"/>
      <c r="E2041" s="674"/>
      <c r="F2041" s="674"/>
    </row>
    <row r="2042" spans="4:6" s="360" customFormat="1" x14ac:dyDescent="0.25">
      <c r="D2042" s="674"/>
      <c r="E2042" s="674"/>
      <c r="F2042" s="674"/>
    </row>
    <row r="2043" spans="4:6" s="360" customFormat="1" x14ac:dyDescent="0.25">
      <c r="D2043" s="674"/>
      <c r="E2043" s="674"/>
      <c r="F2043" s="674"/>
    </row>
    <row r="2044" spans="4:6" s="360" customFormat="1" x14ac:dyDescent="0.25">
      <c r="D2044" s="674"/>
      <c r="E2044" s="674"/>
      <c r="F2044" s="674"/>
    </row>
    <row r="2045" spans="4:6" s="360" customFormat="1" x14ac:dyDescent="0.25">
      <c r="D2045" s="674"/>
      <c r="E2045" s="674"/>
      <c r="F2045" s="674"/>
    </row>
    <row r="2046" spans="4:6" s="360" customFormat="1" x14ac:dyDescent="0.25">
      <c r="D2046" s="674"/>
      <c r="E2046" s="674"/>
      <c r="F2046" s="674"/>
    </row>
    <row r="2047" spans="4:6" s="360" customFormat="1" x14ac:dyDescent="0.25">
      <c r="D2047" s="674"/>
      <c r="E2047" s="674"/>
      <c r="F2047" s="674"/>
    </row>
    <row r="2048" spans="4:6" s="360" customFormat="1" x14ac:dyDescent="0.25">
      <c r="D2048" s="674"/>
      <c r="E2048" s="674"/>
      <c r="F2048" s="674"/>
    </row>
    <row r="2049" spans="4:6" s="360" customFormat="1" x14ac:dyDescent="0.25">
      <c r="D2049" s="674"/>
      <c r="E2049" s="674"/>
      <c r="F2049" s="674"/>
    </row>
    <row r="2050" spans="4:6" s="360" customFormat="1" x14ac:dyDescent="0.25">
      <c r="D2050" s="674"/>
      <c r="E2050" s="674"/>
      <c r="F2050" s="674"/>
    </row>
    <row r="2051" spans="4:6" s="360" customFormat="1" x14ac:dyDescent="0.25">
      <c r="D2051" s="674"/>
      <c r="E2051" s="674"/>
      <c r="F2051" s="674"/>
    </row>
    <row r="2052" spans="4:6" s="360" customFormat="1" x14ac:dyDescent="0.25">
      <c r="D2052" s="674"/>
      <c r="E2052" s="674"/>
      <c r="F2052" s="674"/>
    </row>
    <row r="2053" spans="4:6" s="360" customFormat="1" x14ac:dyDescent="0.25">
      <c r="D2053" s="674"/>
      <c r="E2053" s="674"/>
      <c r="F2053" s="674"/>
    </row>
    <row r="2054" spans="4:6" s="360" customFormat="1" x14ac:dyDescent="0.25">
      <c r="D2054" s="674"/>
      <c r="E2054" s="674"/>
      <c r="F2054" s="674"/>
    </row>
    <row r="2055" spans="4:6" s="360" customFormat="1" x14ac:dyDescent="0.25">
      <c r="D2055" s="674"/>
      <c r="E2055" s="674"/>
      <c r="F2055" s="674"/>
    </row>
    <row r="2056" spans="4:6" s="360" customFormat="1" x14ac:dyDescent="0.25">
      <c r="D2056" s="674"/>
      <c r="E2056" s="674"/>
      <c r="F2056" s="674"/>
    </row>
    <row r="2057" spans="4:6" s="360" customFormat="1" x14ac:dyDescent="0.25">
      <c r="D2057" s="674"/>
      <c r="E2057" s="674"/>
      <c r="F2057" s="674"/>
    </row>
    <row r="2058" spans="4:6" s="360" customFormat="1" x14ac:dyDescent="0.25">
      <c r="D2058" s="674"/>
      <c r="E2058" s="674"/>
      <c r="F2058" s="674"/>
    </row>
    <row r="2059" spans="4:6" s="360" customFormat="1" x14ac:dyDescent="0.25">
      <c r="D2059" s="674"/>
      <c r="E2059" s="674"/>
      <c r="F2059" s="674"/>
    </row>
    <row r="2060" spans="4:6" s="360" customFormat="1" x14ac:dyDescent="0.25">
      <c r="D2060" s="674"/>
      <c r="E2060" s="674"/>
      <c r="F2060" s="674"/>
    </row>
    <row r="2061" spans="4:6" s="360" customFormat="1" x14ac:dyDescent="0.25">
      <c r="D2061" s="674"/>
      <c r="E2061" s="674"/>
      <c r="F2061" s="674"/>
    </row>
    <row r="2062" spans="4:6" s="360" customFormat="1" x14ac:dyDescent="0.25">
      <c r="D2062" s="674"/>
      <c r="E2062" s="674"/>
      <c r="F2062" s="674"/>
    </row>
    <row r="2063" spans="4:6" s="360" customFormat="1" x14ac:dyDescent="0.25">
      <c r="D2063" s="674"/>
      <c r="E2063" s="674"/>
      <c r="F2063" s="674"/>
    </row>
    <row r="2064" spans="4:6" s="360" customFormat="1" x14ac:dyDescent="0.25">
      <c r="D2064" s="674"/>
      <c r="E2064" s="674"/>
      <c r="F2064" s="674"/>
    </row>
    <row r="2065" spans="4:6" s="360" customFormat="1" x14ac:dyDescent="0.25">
      <c r="D2065" s="674"/>
      <c r="E2065" s="674"/>
      <c r="F2065" s="674"/>
    </row>
    <row r="2066" spans="4:6" s="360" customFormat="1" x14ac:dyDescent="0.25">
      <c r="D2066" s="674"/>
      <c r="E2066" s="674"/>
      <c r="F2066" s="674"/>
    </row>
    <row r="2067" spans="4:6" s="360" customFormat="1" x14ac:dyDescent="0.25">
      <c r="D2067" s="674"/>
      <c r="E2067" s="674"/>
      <c r="F2067" s="674"/>
    </row>
    <row r="2068" spans="4:6" s="360" customFormat="1" x14ac:dyDescent="0.25">
      <c r="D2068" s="674"/>
      <c r="E2068" s="674"/>
      <c r="F2068" s="674"/>
    </row>
    <row r="2069" spans="4:6" s="360" customFormat="1" x14ac:dyDescent="0.25">
      <c r="D2069" s="674"/>
      <c r="E2069" s="674"/>
      <c r="F2069" s="674"/>
    </row>
    <row r="2070" spans="4:6" s="360" customFormat="1" x14ac:dyDescent="0.25">
      <c r="D2070" s="674"/>
      <c r="E2070" s="674"/>
      <c r="F2070" s="674"/>
    </row>
    <row r="2071" spans="4:6" s="360" customFormat="1" x14ac:dyDescent="0.25">
      <c r="D2071" s="674"/>
      <c r="E2071" s="674"/>
      <c r="F2071" s="674"/>
    </row>
    <row r="2072" spans="4:6" s="360" customFormat="1" x14ac:dyDescent="0.25">
      <c r="D2072" s="674"/>
      <c r="E2072" s="674"/>
      <c r="F2072" s="674"/>
    </row>
    <row r="2073" spans="4:6" s="360" customFormat="1" x14ac:dyDescent="0.25">
      <c r="D2073" s="674"/>
      <c r="E2073" s="674"/>
      <c r="F2073" s="674"/>
    </row>
    <row r="2074" spans="4:6" s="360" customFormat="1" x14ac:dyDescent="0.25">
      <c r="D2074" s="674"/>
      <c r="E2074" s="674"/>
      <c r="F2074" s="674"/>
    </row>
    <row r="2075" spans="4:6" s="360" customFormat="1" x14ac:dyDescent="0.25">
      <c r="D2075" s="674"/>
      <c r="E2075" s="674"/>
      <c r="F2075" s="674"/>
    </row>
    <row r="2076" spans="4:6" s="360" customFormat="1" x14ac:dyDescent="0.25">
      <c r="D2076" s="674"/>
      <c r="E2076" s="674"/>
      <c r="F2076" s="674"/>
    </row>
    <row r="2077" spans="4:6" s="360" customFormat="1" x14ac:dyDescent="0.25">
      <c r="D2077" s="674"/>
      <c r="E2077" s="674"/>
      <c r="F2077" s="674"/>
    </row>
    <row r="2078" spans="4:6" s="360" customFormat="1" x14ac:dyDescent="0.25">
      <c r="D2078" s="674"/>
      <c r="E2078" s="674"/>
      <c r="F2078" s="674"/>
    </row>
    <row r="2079" spans="4:6" s="360" customFormat="1" x14ac:dyDescent="0.25">
      <c r="D2079" s="674"/>
      <c r="E2079" s="674"/>
      <c r="F2079" s="674"/>
    </row>
    <row r="2080" spans="4:6" s="360" customFormat="1" x14ac:dyDescent="0.25">
      <c r="D2080" s="674"/>
      <c r="E2080" s="674"/>
      <c r="F2080" s="674"/>
    </row>
    <row r="2081" spans="4:6" s="360" customFormat="1" x14ac:dyDescent="0.25">
      <c r="D2081" s="674"/>
      <c r="E2081" s="674"/>
      <c r="F2081" s="674"/>
    </row>
    <row r="2082" spans="4:6" s="360" customFormat="1" x14ac:dyDescent="0.25">
      <c r="D2082" s="674"/>
      <c r="E2082" s="674"/>
      <c r="F2082" s="674"/>
    </row>
    <row r="2083" spans="4:6" s="360" customFormat="1" x14ac:dyDescent="0.25">
      <c r="D2083" s="674"/>
      <c r="E2083" s="674"/>
      <c r="F2083" s="674"/>
    </row>
    <row r="2084" spans="4:6" s="360" customFormat="1" x14ac:dyDescent="0.25">
      <c r="D2084" s="674"/>
      <c r="E2084" s="674"/>
      <c r="F2084" s="674"/>
    </row>
    <row r="2085" spans="4:6" s="360" customFormat="1" x14ac:dyDescent="0.25">
      <c r="D2085" s="674"/>
      <c r="E2085" s="674"/>
      <c r="F2085" s="674"/>
    </row>
    <row r="2086" spans="4:6" s="360" customFormat="1" x14ac:dyDescent="0.25">
      <c r="D2086" s="674"/>
      <c r="E2086" s="674"/>
      <c r="F2086" s="674"/>
    </row>
    <row r="2087" spans="4:6" s="360" customFormat="1" x14ac:dyDescent="0.25">
      <c r="D2087" s="674"/>
      <c r="E2087" s="674"/>
      <c r="F2087" s="674"/>
    </row>
    <row r="2088" spans="4:6" s="360" customFormat="1" x14ac:dyDescent="0.25">
      <c r="D2088" s="674"/>
      <c r="E2088" s="674"/>
      <c r="F2088" s="674"/>
    </row>
    <row r="2089" spans="4:6" s="360" customFormat="1" x14ac:dyDescent="0.25">
      <c r="D2089" s="674"/>
      <c r="E2089" s="674"/>
      <c r="F2089" s="674"/>
    </row>
    <row r="2090" spans="4:6" s="360" customFormat="1" x14ac:dyDescent="0.25">
      <c r="D2090" s="674"/>
      <c r="E2090" s="674"/>
      <c r="F2090" s="674"/>
    </row>
    <row r="2091" spans="4:6" s="360" customFormat="1" x14ac:dyDescent="0.25">
      <c r="D2091" s="674"/>
      <c r="E2091" s="674"/>
      <c r="F2091" s="674"/>
    </row>
    <row r="2092" spans="4:6" s="360" customFormat="1" x14ac:dyDescent="0.25">
      <c r="D2092" s="674"/>
      <c r="E2092" s="674"/>
      <c r="F2092" s="674"/>
    </row>
    <row r="2093" spans="4:6" s="360" customFormat="1" x14ac:dyDescent="0.25">
      <c r="D2093" s="674"/>
      <c r="E2093" s="674"/>
      <c r="F2093" s="674"/>
    </row>
    <row r="2094" spans="4:6" s="360" customFormat="1" x14ac:dyDescent="0.25">
      <c r="D2094" s="674"/>
      <c r="E2094" s="674"/>
      <c r="F2094" s="674"/>
    </row>
    <row r="2095" spans="4:6" s="360" customFormat="1" x14ac:dyDescent="0.25">
      <c r="D2095" s="674"/>
      <c r="E2095" s="674"/>
      <c r="F2095" s="674"/>
    </row>
    <row r="2096" spans="4:6" s="360" customFormat="1" x14ac:dyDescent="0.25">
      <c r="D2096" s="674"/>
      <c r="E2096" s="674"/>
      <c r="F2096" s="674"/>
    </row>
    <row r="2097" spans="4:6" s="360" customFormat="1" x14ac:dyDescent="0.25">
      <c r="D2097" s="674"/>
      <c r="E2097" s="674"/>
      <c r="F2097" s="674"/>
    </row>
    <row r="2098" spans="4:6" s="360" customFormat="1" x14ac:dyDescent="0.25">
      <c r="D2098" s="674"/>
      <c r="E2098" s="674"/>
      <c r="F2098" s="674"/>
    </row>
    <row r="2099" spans="4:6" s="360" customFormat="1" x14ac:dyDescent="0.25">
      <c r="D2099" s="674"/>
      <c r="E2099" s="674"/>
      <c r="F2099" s="674"/>
    </row>
    <row r="2100" spans="4:6" s="360" customFormat="1" x14ac:dyDescent="0.25">
      <c r="D2100" s="674"/>
      <c r="E2100" s="674"/>
      <c r="F2100" s="674"/>
    </row>
    <row r="2101" spans="4:6" s="360" customFormat="1" x14ac:dyDescent="0.25">
      <c r="D2101" s="674"/>
      <c r="E2101" s="674"/>
      <c r="F2101" s="674"/>
    </row>
    <row r="2102" spans="4:6" s="360" customFormat="1" x14ac:dyDescent="0.25">
      <c r="D2102" s="674"/>
      <c r="E2102" s="674"/>
      <c r="F2102" s="674"/>
    </row>
    <row r="2103" spans="4:6" s="360" customFormat="1" x14ac:dyDescent="0.25">
      <c r="D2103" s="674"/>
      <c r="E2103" s="674"/>
      <c r="F2103" s="674"/>
    </row>
    <row r="2104" spans="4:6" s="360" customFormat="1" x14ac:dyDescent="0.25">
      <c r="D2104" s="674"/>
      <c r="E2104" s="674"/>
      <c r="F2104" s="674"/>
    </row>
    <row r="2105" spans="4:6" s="360" customFormat="1" x14ac:dyDescent="0.25">
      <c r="D2105" s="674"/>
      <c r="E2105" s="674"/>
      <c r="F2105" s="674"/>
    </row>
    <row r="2106" spans="4:6" s="360" customFormat="1" x14ac:dyDescent="0.25">
      <c r="D2106" s="674"/>
      <c r="E2106" s="674"/>
      <c r="F2106" s="674"/>
    </row>
    <row r="2107" spans="4:6" s="360" customFormat="1" x14ac:dyDescent="0.25">
      <c r="D2107" s="674"/>
      <c r="E2107" s="674"/>
      <c r="F2107" s="674"/>
    </row>
    <row r="2108" spans="4:6" s="360" customFormat="1" x14ac:dyDescent="0.25">
      <c r="D2108" s="674"/>
      <c r="E2108" s="674"/>
      <c r="F2108" s="674"/>
    </row>
    <row r="2109" spans="4:6" s="360" customFormat="1" x14ac:dyDescent="0.25">
      <c r="D2109" s="674"/>
      <c r="E2109" s="674"/>
      <c r="F2109" s="674"/>
    </row>
    <row r="2110" spans="4:6" s="360" customFormat="1" x14ac:dyDescent="0.25">
      <c r="D2110" s="674"/>
      <c r="E2110" s="674"/>
      <c r="F2110" s="674"/>
    </row>
    <row r="2111" spans="4:6" s="360" customFormat="1" x14ac:dyDescent="0.25">
      <c r="D2111" s="674"/>
      <c r="E2111" s="674"/>
      <c r="F2111" s="674"/>
    </row>
    <row r="2112" spans="4:6" s="360" customFormat="1" x14ac:dyDescent="0.25">
      <c r="D2112" s="674"/>
      <c r="E2112" s="674"/>
      <c r="F2112" s="674"/>
    </row>
    <row r="2113" spans="4:6" s="360" customFormat="1" x14ac:dyDescent="0.25">
      <c r="D2113" s="674"/>
      <c r="E2113" s="674"/>
      <c r="F2113" s="674"/>
    </row>
    <row r="2114" spans="4:6" s="360" customFormat="1" x14ac:dyDescent="0.25">
      <c r="D2114" s="674"/>
      <c r="E2114" s="674"/>
      <c r="F2114" s="674"/>
    </row>
    <row r="2115" spans="4:6" s="360" customFormat="1" x14ac:dyDescent="0.25">
      <c r="D2115" s="674"/>
      <c r="E2115" s="674"/>
      <c r="F2115" s="674"/>
    </row>
    <row r="2116" spans="4:6" s="360" customFormat="1" x14ac:dyDescent="0.25">
      <c r="D2116" s="674"/>
      <c r="E2116" s="674"/>
      <c r="F2116" s="674"/>
    </row>
    <row r="2117" spans="4:6" s="360" customFormat="1" x14ac:dyDescent="0.25">
      <c r="D2117" s="674"/>
      <c r="E2117" s="674"/>
      <c r="F2117" s="674"/>
    </row>
    <row r="2118" spans="4:6" s="360" customFormat="1" x14ac:dyDescent="0.25">
      <c r="D2118" s="674"/>
      <c r="E2118" s="674"/>
      <c r="F2118" s="674"/>
    </row>
    <row r="2119" spans="4:6" s="360" customFormat="1" x14ac:dyDescent="0.25">
      <c r="D2119" s="674"/>
      <c r="E2119" s="674"/>
      <c r="F2119" s="674"/>
    </row>
    <row r="2120" spans="4:6" s="360" customFormat="1" x14ac:dyDescent="0.25">
      <c r="D2120" s="674"/>
      <c r="E2120" s="674"/>
      <c r="F2120" s="674"/>
    </row>
    <row r="2121" spans="4:6" s="360" customFormat="1" x14ac:dyDescent="0.25">
      <c r="D2121" s="674"/>
      <c r="E2121" s="674"/>
      <c r="F2121" s="674"/>
    </row>
    <row r="2122" spans="4:6" s="360" customFormat="1" x14ac:dyDescent="0.25">
      <c r="D2122" s="674"/>
      <c r="E2122" s="674"/>
      <c r="F2122" s="674"/>
    </row>
    <row r="2123" spans="4:6" s="360" customFormat="1" x14ac:dyDescent="0.25">
      <c r="D2123" s="674"/>
      <c r="E2123" s="674"/>
      <c r="F2123" s="674"/>
    </row>
    <row r="2124" spans="4:6" s="360" customFormat="1" x14ac:dyDescent="0.25">
      <c r="D2124" s="674"/>
      <c r="E2124" s="674"/>
      <c r="F2124" s="674"/>
    </row>
    <row r="2125" spans="4:6" s="360" customFormat="1" x14ac:dyDescent="0.25">
      <c r="D2125" s="674"/>
      <c r="E2125" s="674"/>
      <c r="F2125" s="674"/>
    </row>
    <row r="2126" spans="4:6" s="360" customFormat="1" x14ac:dyDescent="0.25">
      <c r="D2126" s="674"/>
      <c r="E2126" s="674"/>
      <c r="F2126" s="674"/>
    </row>
    <row r="2127" spans="4:6" s="360" customFormat="1" x14ac:dyDescent="0.25">
      <c r="D2127" s="674"/>
      <c r="E2127" s="674"/>
      <c r="F2127" s="674"/>
    </row>
    <row r="2128" spans="4:6" s="360" customFormat="1" x14ac:dyDescent="0.25">
      <c r="D2128" s="674"/>
      <c r="E2128" s="674"/>
      <c r="F2128" s="674"/>
    </row>
    <row r="2129" spans="4:6" s="360" customFormat="1" x14ac:dyDescent="0.25">
      <c r="D2129" s="674"/>
      <c r="E2129" s="674"/>
      <c r="F2129" s="674"/>
    </row>
    <row r="2130" spans="4:6" s="360" customFormat="1" x14ac:dyDescent="0.25">
      <c r="D2130" s="674"/>
      <c r="E2130" s="674"/>
      <c r="F2130" s="674"/>
    </row>
    <row r="2131" spans="4:6" s="360" customFormat="1" x14ac:dyDescent="0.25">
      <c r="D2131" s="674"/>
      <c r="E2131" s="674"/>
      <c r="F2131" s="674"/>
    </row>
    <row r="2132" spans="4:6" s="360" customFormat="1" x14ac:dyDescent="0.25">
      <c r="D2132" s="674"/>
      <c r="E2132" s="674"/>
      <c r="F2132" s="674"/>
    </row>
    <row r="2133" spans="4:6" s="360" customFormat="1" x14ac:dyDescent="0.25">
      <c r="D2133" s="674"/>
      <c r="E2133" s="674"/>
      <c r="F2133" s="674"/>
    </row>
    <row r="2134" spans="4:6" s="360" customFormat="1" x14ac:dyDescent="0.25">
      <c r="D2134" s="674"/>
      <c r="E2134" s="674"/>
      <c r="F2134" s="674"/>
    </row>
    <row r="2135" spans="4:6" s="360" customFormat="1" x14ac:dyDescent="0.25">
      <c r="D2135" s="674"/>
      <c r="E2135" s="674"/>
      <c r="F2135" s="674"/>
    </row>
    <row r="2136" spans="4:6" s="360" customFormat="1" x14ac:dyDescent="0.25">
      <c r="D2136" s="674"/>
      <c r="E2136" s="674"/>
      <c r="F2136" s="674"/>
    </row>
    <row r="2137" spans="4:6" s="360" customFormat="1" x14ac:dyDescent="0.25">
      <c r="D2137" s="674"/>
      <c r="E2137" s="674"/>
      <c r="F2137" s="674"/>
    </row>
    <row r="2138" spans="4:6" s="360" customFormat="1" x14ac:dyDescent="0.25">
      <c r="D2138" s="674"/>
      <c r="E2138" s="674"/>
      <c r="F2138" s="674"/>
    </row>
    <row r="2139" spans="4:6" s="360" customFormat="1" x14ac:dyDescent="0.25">
      <c r="D2139" s="674"/>
      <c r="E2139" s="674"/>
      <c r="F2139" s="674"/>
    </row>
    <row r="2140" spans="4:6" s="360" customFormat="1" x14ac:dyDescent="0.25">
      <c r="D2140" s="674"/>
      <c r="E2140" s="674"/>
      <c r="F2140" s="674"/>
    </row>
    <row r="2141" spans="4:6" s="360" customFormat="1" x14ac:dyDescent="0.25">
      <c r="D2141" s="674"/>
      <c r="E2141" s="674"/>
      <c r="F2141" s="674"/>
    </row>
    <row r="2142" spans="4:6" s="360" customFormat="1" x14ac:dyDescent="0.25">
      <c r="D2142" s="674"/>
      <c r="E2142" s="674"/>
      <c r="F2142" s="674"/>
    </row>
    <row r="2143" spans="4:6" s="360" customFormat="1" x14ac:dyDescent="0.25">
      <c r="D2143" s="674"/>
      <c r="E2143" s="674"/>
      <c r="F2143" s="674"/>
    </row>
    <row r="2144" spans="4:6" s="360" customFormat="1" x14ac:dyDescent="0.25">
      <c r="D2144" s="674"/>
      <c r="E2144" s="674"/>
      <c r="F2144" s="674"/>
    </row>
    <row r="2145" spans="4:6" s="360" customFormat="1" x14ac:dyDescent="0.25">
      <c r="D2145" s="674"/>
      <c r="E2145" s="674"/>
      <c r="F2145" s="674"/>
    </row>
    <row r="2146" spans="4:6" s="360" customFormat="1" x14ac:dyDescent="0.25">
      <c r="D2146" s="674"/>
      <c r="E2146" s="674"/>
      <c r="F2146" s="674"/>
    </row>
    <row r="2147" spans="4:6" s="360" customFormat="1" x14ac:dyDescent="0.25">
      <c r="D2147" s="674"/>
      <c r="E2147" s="674"/>
      <c r="F2147" s="674"/>
    </row>
    <row r="2148" spans="4:6" s="360" customFormat="1" x14ac:dyDescent="0.25">
      <c r="D2148" s="674"/>
      <c r="E2148" s="674"/>
      <c r="F2148" s="674"/>
    </row>
    <row r="2149" spans="4:6" s="360" customFormat="1" x14ac:dyDescent="0.25">
      <c r="D2149" s="674"/>
      <c r="E2149" s="674"/>
      <c r="F2149" s="674"/>
    </row>
    <row r="2150" spans="4:6" s="360" customFormat="1" x14ac:dyDescent="0.25">
      <c r="D2150" s="674"/>
      <c r="E2150" s="674"/>
      <c r="F2150" s="674"/>
    </row>
    <row r="2151" spans="4:6" s="360" customFormat="1" x14ac:dyDescent="0.25">
      <c r="D2151" s="674"/>
      <c r="E2151" s="674"/>
      <c r="F2151" s="674"/>
    </row>
    <row r="2152" spans="4:6" s="360" customFormat="1" x14ac:dyDescent="0.25">
      <c r="D2152" s="674"/>
      <c r="E2152" s="674"/>
      <c r="F2152" s="674"/>
    </row>
    <row r="2153" spans="4:6" s="360" customFormat="1" x14ac:dyDescent="0.25">
      <c r="D2153" s="674"/>
      <c r="E2153" s="674"/>
      <c r="F2153" s="674"/>
    </row>
    <row r="2154" spans="4:6" s="360" customFormat="1" x14ac:dyDescent="0.25">
      <c r="D2154" s="674"/>
      <c r="E2154" s="674"/>
      <c r="F2154" s="674"/>
    </row>
    <row r="2155" spans="4:6" s="360" customFormat="1" x14ac:dyDescent="0.25">
      <c r="D2155" s="674"/>
      <c r="E2155" s="674"/>
      <c r="F2155" s="674"/>
    </row>
    <row r="2156" spans="4:6" s="360" customFormat="1" x14ac:dyDescent="0.25">
      <c r="D2156" s="674"/>
      <c r="E2156" s="674"/>
      <c r="F2156" s="674"/>
    </row>
    <row r="2157" spans="4:6" s="360" customFormat="1" x14ac:dyDescent="0.25">
      <c r="D2157" s="674"/>
      <c r="E2157" s="674"/>
      <c r="F2157" s="674"/>
    </row>
    <row r="2158" spans="4:6" s="360" customFormat="1" x14ac:dyDescent="0.25">
      <c r="D2158" s="674"/>
      <c r="E2158" s="674"/>
      <c r="F2158" s="674"/>
    </row>
    <row r="2159" spans="4:6" s="360" customFormat="1" x14ac:dyDescent="0.25">
      <c r="D2159" s="674"/>
      <c r="E2159" s="674"/>
      <c r="F2159" s="674"/>
    </row>
    <row r="2160" spans="4:6" s="360" customFormat="1" x14ac:dyDescent="0.25">
      <c r="D2160" s="674"/>
      <c r="E2160" s="674"/>
      <c r="F2160" s="674"/>
    </row>
    <row r="2161" spans="4:6" s="360" customFormat="1" x14ac:dyDescent="0.25">
      <c r="D2161" s="674"/>
      <c r="E2161" s="674"/>
      <c r="F2161" s="674"/>
    </row>
    <row r="2162" spans="4:6" s="360" customFormat="1" x14ac:dyDescent="0.25">
      <c r="D2162" s="674"/>
      <c r="E2162" s="674"/>
      <c r="F2162" s="674"/>
    </row>
    <row r="2163" spans="4:6" s="360" customFormat="1" x14ac:dyDescent="0.25">
      <c r="D2163" s="674"/>
      <c r="E2163" s="674"/>
      <c r="F2163" s="674"/>
    </row>
    <row r="2164" spans="4:6" s="360" customFormat="1" x14ac:dyDescent="0.25">
      <c r="D2164" s="674"/>
      <c r="E2164" s="674"/>
      <c r="F2164" s="674"/>
    </row>
    <row r="2165" spans="4:6" s="360" customFormat="1" x14ac:dyDescent="0.25">
      <c r="D2165" s="674"/>
      <c r="E2165" s="674"/>
      <c r="F2165" s="674"/>
    </row>
    <row r="2166" spans="4:6" s="360" customFormat="1" x14ac:dyDescent="0.25">
      <c r="D2166" s="674"/>
      <c r="E2166" s="674"/>
      <c r="F2166" s="674"/>
    </row>
    <row r="2167" spans="4:6" s="360" customFormat="1" x14ac:dyDescent="0.25">
      <c r="D2167" s="674"/>
      <c r="E2167" s="674"/>
      <c r="F2167" s="674"/>
    </row>
    <row r="2168" spans="4:6" s="360" customFormat="1" x14ac:dyDescent="0.25">
      <c r="D2168" s="674"/>
      <c r="E2168" s="674"/>
      <c r="F2168" s="674"/>
    </row>
    <row r="2169" spans="4:6" s="360" customFormat="1" x14ac:dyDescent="0.25">
      <c r="D2169" s="674"/>
      <c r="E2169" s="674"/>
      <c r="F2169" s="674"/>
    </row>
    <row r="2170" spans="4:6" s="360" customFormat="1" x14ac:dyDescent="0.25">
      <c r="D2170" s="674"/>
      <c r="E2170" s="674"/>
      <c r="F2170" s="674"/>
    </row>
    <row r="2171" spans="4:6" s="360" customFormat="1" x14ac:dyDescent="0.25">
      <c r="D2171" s="674"/>
      <c r="E2171" s="674"/>
      <c r="F2171" s="674"/>
    </row>
    <row r="2172" spans="4:6" s="360" customFormat="1" x14ac:dyDescent="0.25">
      <c r="D2172" s="674"/>
      <c r="E2172" s="674"/>
      <c r="F2172" s="674"/>
    </row>
    <row r="2173" spans="4:6" s="360" customFormat="1" x14ac:dyDescent="0.25">
      <c r="D2173" s="674"/>
      <c r="E2173" s="674"/>
      <c r="F2173" s="674"/>
    </row>
    <row r="2174" spans="4:6" s="360" customFormat="1" x14ac:dyDescent="0.25">
      <c r="D2174" s="674"/>
      <c r="E2174" s="674"/>
      <c r="F2174" s="674"/>
    </row>
    <row r="2175" spans="4:6" s="360" customFormat="1" x14ac:dyDescent="0.25">
      <c r="D2175" s="674"/>
      <c r="E2175" s="674"/>
      <c r="F2175" s="674"/>
    </row>
    <row r="2176" spans="4:6" s="360" customFormat="1" x14ac:dyDescent="0.25">
      <c r="D2176" s="674"/>
      <c r="E2176" s="674"/>
      <c r="F2176" s="674"/>
    </row>
    <row r="2177" spans="4:6" s="360" customFormat="1" x14ac:dyDescent="0.25">
      <c r="D2177" s="674"/>
      <c r="E2177" s="674"/>
      <c r="F2177" s="674"/>
    </row>
    <row r="2178" spans="4:6" s="360" customFormat="1" x14ac:dyDescent="0.25">
      <c r="D2178" s="674"/>
      <c r="E2178" s="674"/>
      <c r="F2178" s="674"/>
    </row>
    <row r="2179" spans="4:6" s="360" customFormat="1" x14ac:dyDescent="0.25">
      <c r="D2179" s="674"/>
      <c r="E2179" s="674"/>
      <c r="F2179" s="674"/>
    </row>
    <row r="2180" spans="4:6" s="360" customFormat="1" x14ac:dyDescent="0.25">
      <c r="D2180" s="674"/>
      <c r="E2180" s="674"/>
      <c r="F2180" s="674"/>
    </row>
    <row r="2181" spans="4:6" s="360" customFormat="1" x14ac:dyDescent="0.25">
      <c r="D2181" s="674"/>
      <c r="E2181" s="674"/>
      <c r="F2181" s="674"/>
    </row>
    <row r="2182" spans="4:6" s="360" customFormat="1" x14ac:dyDescent="0.25">
      <c r="D2182" s="674"/>
      <c r="E2182" s="674"/>
      <c r="F2182" s="674"/>
    </row>
    <row r="2183" spans="4:6" s="360" customFormat="1" x14ac:dyDescent="0.25">
      <c r="D2183" s="674"/>
      <c r="E2183" s="674"/>
      <c r="F2183" s="674"/>
    </row>
    <row r="2184" spans="4:6" s="360" customFormat="1" x14ac:dyDescent="0.25">
      <c r="D2184" s="674"/>
      <c r="E2184" s="674"/>
      <c r="F2184" s="674"/>
    </row>
    <row r="2185" spans="4:6" s="360" customFormat="1" x14ac:dyDescent="0.25">
      <c r="D2185" s="674"/>
      <c r="E2185" s="674"/>
      <c r="F2185" s="674"/>
    </row>
    <row r="2186" spans="4:6" s="360" customFormat="1" x14ac:dyDescent="0.25">
      <c r="D2186" s="674"/>
      <c r="E2186" s="674"/>
      <c r="F2186" s="674"/>
    </row>
    <row r="2187" spans="4:6" s="360" customFormat="1" x14ac:dyDescent="0.25">
      <c r="D2187" s="674"/>
      <c r="E2187" s="674"/>
      <c r="F2187" s="674"/>
    </row>
    <row r="2188" spans="4:6" s="360" customFormat="1" x14ac:dyDescent="0.25">
      <c r="D2188" s="674"/>
      <c r="E2188" s="674"/>
      <c r="F2188" s="674"/>
    </row>
    <row r="2189" spans="4:6" s="360" customFormat="1" x14ac:dyDescent="0.25">
      <c r="D2189" s="674"/>
      <c r="E2189" s="674"/>
      <c r="F2189" s="674"/>
    </row>
    <row r="2190" spans="4:6" s="360" customFormat="1" x14ac:dyDescent="0.25">
      <c r="D2190" s="674"/>
      <c r="E2190" s="674"/>
      <c r="F2190" s="674"/>
    </row>
    <row r="2191" spans="4:6" s="360" customFormat="1" x14ac:dyDescent="0.25">
      <c r="D2191" s="674"/>
      <c r="E2191" s="674"/>
      <c r="F2191" s="674"/>
    </row>
    <row r="2192" spans="4:6" s="360" customFormat="1" x14ac:dyDescent="0.25">
      <c r="D2192" s="674"/>
      <c r="E2192" s="674"/>
      <c r="F2192" s="674"/>
    </row>
    <row r="2193" spans="4:6" s="360" customFormat="1" x14ac:dyDescent="0.25">
      <c r="D2193" s="674"/>
      <c r="E2193" s="674"/>
      <c r="F2193" s="674"/>
    </row>
    <row r="2194" spans="4:6" s="360" customFormat="1" x14ac:dyDescent="0.25">
      <c r="D2194" s="674"/>
      <c r="E2194" s="674"/>
      <c r="F2194" s="674"/>
    </row>
    <row r="2195" spans="4:6" s="360" customFormat="1" x14ac:dyDescent="0.25">
      <c r="D2195" s="674"/>
      <c r="E2195" s="674"/>
      <c r="F2195" s="674"/>
    </row>
    <row r="2196" spans="4:6" s="360" customFormat="1" x14ac:dyDescent="0.25">
      <c r="D2196" s="674"/>
      <c r="E2196" s="674"/>
      <c r="F2196" s="674"/>
    </row>
    <row r="2197" spans="4:6" s="360" customFormat="1" x14ac:dyDescent="0.25">
      <c r="D2197" s="674"/>
      <c r="E2197" s="674"/>
      <c r="F2197" s="674"/>
    </row>
    <row r="2198" spans="4:6" s="360" customFormat="1" x14ac:dyDescent="0.25">
      <c r="D2198" s="674"/>
      <c r="E2198" s="674"/>
      <c r="F2198" s="674"/>
    </row>
    <row r="2199" spans="4:6" s="360" customFormat="1" x14ac:dyDescent="0.25">
      <c r="D2199" s="674"/>
      <c r="E2199" s="674"/>
      <c r="F2199" s="674"/>
    </row>
    <row r="2200" spans="4:6" s="360" customFormat="1" x14ac:dyDescent="0.25">
      <c r="D2200" s="674"/>
      <c r="E2200" s="674"/>
      <c r="F2200" s="674"/>
    </row>
    <row r="2201" spans="4:6" s="360" customFormat="1" x14ac:dyDescent="0.25">
      <c r="D2201" s="674"/>
      <c r="E2201" s="674"/>
      <c r="F2201" s="674"/>
    </row>
    <row r="2202" spans="4:6" s="360" customFormat="1" x14ac:dyDescent="0.25">
      <c r="D2202" s="674"/>
      <c r="E2202" s="674"/>
      <c r="F2202" s="674"/>
    </row>
    <row r="2203" spans="4:6" s="360" customFormat="1" x14ac:dyDescent="0.25">
      <c r="D2203" s="674"/>
      <c r="E2203" s="674"/>
      <c r="F2203" s="674"/>
    </row>
    <row r="2204" spans="4:6" s="360" customFormat="1" x14ac:dyDescent="0.25">
      <c r="D2204" s="674"/>
      <c r="E2204" s="674"/>
      <c r="F2204" s="674"/>
    </row>
    <row r="2205" spans="4:6" s="360" customFormat="1" x14ac:dyDescent="0.25">
      <c r="D2205" s="674"/>
      <c r="E2205" s="674"/>
      <c r="F2205" s="674"/>
    </row>
    <row r="2206" spans="4:6" s="360" customFormat="1" x14ac:dyDescent="0.25">
      <c r="D2206" s="674"/>
      <c r="E2206" s="674"/>
      <c r="F2206" s="674"/>
    </row>
    <row r="2207" spans="4:6" s="360" customFormat="1" x14ac:dyDescent="0.25">
      <c r="D2207" s="674"/>
      <c r="E2207" s="674"/>
      <c r="F2207" s="674"/>
    </row>
    <row r="2208" spans="4:6" s="360" customFormat="1" x14ac:dyDescent="0.25">
      <c r="D2208" s="674"/>
      <c r="E2208" s="674"/>
      <c r="F2208" s="674"/>
    </row>
    <row r="2209" spans="4:6" s="360" customFormat="1" x14ac:dyDescent="0.25">
      <c r="D2209" s="674"/>
      <c r="E2209" s="674"/>
      <c r="F2209" s="674"/>
    </row>
    <row r="2210" spans="4:6" s="360" customFormat="1" x14ac:dyDescent="0.25">
      <c r="D2210" s="674"/>
      <c r="E2210" s="674"/>
      <c r="F2210" s="674"/>
    </row>
    <row r="2211" spans="4:6" s="360" customFormat="1" x14ac:dyDescent="0.25">
      <c r="D2211" s="674"/>
      <c r="E2211" s="674"/>
      <c r="F2211" s="674"/>
    </row>
    <row r="2212" spans="4:6" s="360" customFormat="1" x14ac:dyDescent="0.25">
      <c r="D2212" s="674"/>
      <c r="E2212" s="674"/>
      <c r="F2212" s="674"/>
    </row>
    <row r="2213" spans="4:6" s="360" customFormat="1" x14ac:dyDescent="0.25">
      <c r="D2213" s="674"/>
      <c r="E2213" s="674"/>
      <c r="F2213" s="674"/>
    </row>
    <row r="2214" spans="4:6" s="360" customFormat="1" x14ac:dyDescent="0.25">
      <c r="D2214" s="674"/>
      <c r="E2214" s="674"/>
      <c r="F2214" s="674"/>
    </row>
    <row r="2215" spans="4:6" s="360" customFormat="1" x14ac:dyDescent="0.25">
      <c r="D2215" s="674"/>
      <c r="E2215" s="674"/>
      <c r="F2215" s="674"/>
    </row>
    <row r="2216" spans="4:6" s="360" customFormat="1" x14ac:dyDescent="0.25">
      <c r="D2216" s="674"/>
      <c r="E2216" s="674"/>
      <c r="F2216" s="674"/>
    </row>
    <row r="2217" spans="4:6" s="360" customFormat="1" x14ac:dyDescent="0.25">
      <c r="D2217" s="674"/>
      <c r="E2217" s="674"/>
      <c r="F2217" s="674"/>
    </row>
    <row r="2218" spans="4:6" s="360" customFormat="1" x14ac:dyDescent="0.25">
      <c r="D2218" s="674"/>
      <c r="E2218" s="674"/>
      <c r="F2218" s="674"/>
    </row>
    <row r="2219" spans="4:6" s="360" customFormat="1" x14ac:dyDescent="0.25">
      <c r="D2219" s="674"/>
      <c r="E2219" s="674"/>
      <c r="F2219" s="674"/>
    </row>
    <row r="2220" spans="4:6" s="360" customFormat="1" x14ac:dyDescent="0.25">
      <c r="D2220" s="674"/>
      <c r="E2220" s="674"/>
      <c r="F2220" s="674"/>
    </row>
    <row r="2221" spans="4:6" s="360" customFormat="1" x14ac:dyDescent="0.25">
      <c r="D2221" s="674"/>
      <c r="E2221" s="674"/>
      <c r="F2221" s="674"/>
    </row>
    <row r="2222" spans="4:6" s="360" customFormat="1" x14ac:dyDescent="0.25">
      <c r="D2222" s="674"/>
      <c r="E2222" s="674"/>
      <c r="F2222" s="674"/>
    </row>
    <row r="2223" spans="4:6" s="360" customFormat="1" x14ac:dyDescent="0.25">
      <c r="D2223" s="674"/>
      <c r="E2223" s="674"/>
      <c r="F2223" s="674"/>
    </row>
    <row r="2224" spans="4:6" s="360" customFormat="1" x14ac:dyDescent="0.25">
      <c r="D2224" s="674"/>
      <c r="E2224" s="674"/>
      <c r="F2224" s="674"/>
    </row>
    <row r="2225" spans="4:6" s="360" customFormat="1" x14ac:dyDescent="0.25">
      <c r="D2225" s="674"/>
      <c r="E2225" s="674"/>
      <c r="F2225" s="674"/>
    </row>
    <row r="2226" spans="4:6" s="360" customFormat="1" x14ac:dyDescent="0.25">
      <c r="D2226" s="674"/>
      <c r="E2226" s="674"/>
      <c r="F2226" s="674"/>
    </row>
    <row r="2227" spans="4:6" s="360" customFormat="1" x14ac:dyDescent="0.25">
      <c r="D2227" s="674"/>
      <c r="E2227" s="674"/>
      <c r="F2227" s="674"/>
    </row>
    <row r="2228" spans="4:6" s="360" customFormat="1" x14ac:dyDescent="0.25">
      <c r="D2228" s="674"/>
      <c r="E2228" s="674"/>
      <c r="F2228" s="674"/>
    </row>
    <row r="2229" spans="4:6" s="360" customFormat="1" x14ac:dyDescent="0.25">
      <c r="D2229" s="674"/>
      <c r="E2229" s="674"/>
      <c r="F2229" s="674"/>
    </row>
    <row r="2230" spans="4:6" s="360" customFormat="1" x14ac:dyDescent="0.25">
      <c r="D2230" s="674"/>
      <c r="E2230" s="674"/>
      <c r="F2230" s="674"/>
    </row>
    <row r="2231" spans="4:6" s="360" customFormat="1" x14ac:dyDescent="0.25">
      <c r="D2231" s="674"/>
      <c r="E2231" s="674"/>
      <c r="F2231" s="674"/>
    </row>
    <row r="2232" spans="4:6" s="360" customFormat="1" x14ac:dyDescent="0.25">
      <c r="D2232" s="674"/>
      <c r="E2232" s="674"/>
      <c r="F2232" s="674"/>
    </row>
    <row r="2233" spans="4:6" s="360" customFormat="1" x14ac:dyDescent="0.25">
      <c r="D2233" s="674"/>
      <c r="E2233" s="674"/>
      <c r="F2233" s="674"/>
    </row>
    <row r="2234" spans="4:6" s="360" customFormat="1" x14ac:dyDescent="0.25">
      <c r="D2234" s="674"/>
      <c r="E2234" s="674"/>
      <c r="F2234" s="674"/>
    </row>
    <row r="2235" spans="4:6" s="360" customFormat="1" x14ac:dyDescent="0.25">
      <c r="D2235" s="674"/>
      <c r="E2235" s="674"/>
      <c r="F2235" s="674"/>
    </row>
    <row r="2236" spans="4:6" s="360" customFormat="1" x14ac:dyDescent="0.25">
      <c r="D2236" s="674"/>
      <c r="E2236" s="674"/>
      <c r="F2236" s="674"/>
    </row>
    <row r="2237" spans="4:6" s="360" customFormat="1" x14ac:dyDescent="0.25">
      <c r="D2237" s="674"/>
      <c r="E2237" s="674"/>
      <c r="F2237" s="674"/>
    </row>
    <row r="2238" spans="4:6" s="360" customFormat="1" x14ac:dyDescent="0.25">
      <c r="D2238" s="674"/>
      <c r="E2238" s="674"/>
      <c r="F2238" s="674"/>
    </row>
    <row r="2239" spans="4:6" s="360" customFormat="1" x14ac:dyDescent="0.25">
      <c r="D2239" s="674"/>
      <c r="E2239" s="674"/>
      <c r="F2239" s="674"/>
    </row>
    <row r="2240" spans="4:6" s="360" customFormat="1" x14ac:dyDescent="0.25">
      <c r="D2240" s="674"/>
      <c r="E2240" s="674"/>
      <c r="F2240" s="674"/>
    </row>
    <row r="2241" spans="4:6" s="360" customFormat="1" x14ac:dyDescent="0.25">
      <c r="D2241" s="674"/>
      <c r="E2241" s="674"/>
      <c r="F2241" s="674"/>
    </row>
    <row r="2242" spans="4:6" s="360" customFormat="1" x14ac:dyDescent="0.25">
      <c r="D2242" s="674"/>
      <c r="E2242" s="674"/>
      <c r="F2242" s="674"/>
    </row>
    <row r="2243" spans="4:6" s="360" customFormat="1" x14ac:dyDescent="0.25">
      <c r="D2243" s="674"/>
      <c r="E2243" s="674"/>
      <c r="F2243" s="674"/>
    </row>
    <row r="2244" spans="4:6" s="360" customFormat="1" x14ac:dyDescent="0.25">
      <c r="D2244" s="674"/>
      <c r="E2244" s="674"/>
      <c r="F2244" s="674"/>
    </row>
    <row r="2245" spans="4:6" s="360" customFormat="1" x14ac:dyDescent="0.25">
      <c r="D2245" s="674"/>
      <c r="E2245" s="674"/>
      <c r="F2245" s="674"/>
    </row>
    <row r="2246" spans="4:6" s="360" customFormat="1" x14ac:dyDescent="0.25">
      <c r="D2246" s="674"/>
      <c r="E2246" s="674"/>
      <c r="F2246" s="674"/>
    </row>
    <row r="2247" spans="4:6" s="360" customFormat="1" x14ac:dyDescent="0.25">
      <c r="D2247" s="674"/>
      <c r="E2247" s="674"/>
      <c r="F2247" s="674"/>
    </row>
    <row r="2248" spans="4:6" s="360" customFormat="1" x14ac:dyDescent="0.25">
      <c r="D2248" s="674"/>
      <c r="E2248" s="674"/>
      <c r="F2248" s="674"/>
    </row>
    <row r="2249" spans="4:6" s="360" customFormat="1" x14ac:dyDescent="0.25">
      <c r="D2249" s="674"/>
      <c r="E2249" s="674"/>
      <c r="F2249" s="674"/>
    </row>
    <row r="2250" spans="4:6" s="360" customFormat="1" x14ac:dyDescent="0.25">
      <c r="D2250" s="674"/>
      <c r="E2250" s="674"/>
      <c r="F2250" s="674"/>
    </row>
    <row r="2251" spans="4:6" s="360" customFormat="1" x14ac:dyDescent="0.25">
      <c r="D2251" s="674"/>
      <c r="E2251" s="674"/>
      <c r="F2251" s="674"/>
    </row>
    <row r="2252" spans="4:6" s="360" customFormat="1" x14ac:dyDescent="0.25">
      <c r="D2252" s="674"/>
      <c r="E2252" s="674"/>
      <c r="F2252" s="674"/>
    </row>
  </sheetData>
  <mergeCells count="160">
    <mergeCell ref="C98:F98"/>
    <mergeCell ref="N98:T98"/>
    <mergeCell ref="F87:I87"/>
    <mergeCell ref="K87:L87"/>
    <mergeCell ref="Q87:T87"/>
    <mergeCell ref="L95:N95"/>
    <mergeCell ref="F86:I86"/>
    <mergeCell ref="K86:L86"/>
    <mergeCell ref="Q86:T86"/>
    <mergeCell ref="K83:L83"/>
    <mergeCell ref="Q83:T83"/>
    <mergeCell ref="K84:L84"/>
    <mergeCell ref="Q84:T84"/>
    <mergeCell ref="K85:L85"/>
    <mergeCell ref="Q85:T85"/>
    <mergeCell ref="F80:I80"/>
    <mergeCell ref="K80:L80"/>
    <mergeCell ref="Q80:T80"/>
    <mergeCell ref="K81:L81"/>
    <mergeCell ref="Q81:T81"/>
    <mergeCell ref="K82:L82"/>
    <mergeCell ref="Q82:T82"/>
    <mergeCell ref="K77:L77"/>
    <mergeCell ref="Q77:T77"/>
    <mergeCell ref="K78:L78"/>
    <mergeCell ref="Q78:T78"/>
    <mergeCell ref="K79:L79"/>
    <mergeCell ref="Q79:T79"/>
    <mergeCell ref="K74:L74"/>
    <mergeCell ref="Q74:T74"/>
    <mergeCell ref="K75:L75"/>
    <mergeCell ref="Q75:T75"/>
    <mergeCell ref="K76:L76"/>
    <mergeCell ref="Q76:T76"/>
    <mergeCell ref="K71:L71"/>
    <mergeCell ref="Q71:T71"/>
    <mergeCell ref="K72:L72"/>
    <mergeCell ref="Q72:T72"/>
    <mergeCell ref="K73:L73"/>
    <mergeCell ref="Q73:T73"/>
    <mergeCell ref="K68:L68"/>
    <mergeCell ref="Q68:T68"/>
    <mergeCell ref="K69:L69"/>
    <mergeCell ref="Q69:T69"/>
    <mergeCell ref="K70:L70"/>
    <mergeCell ref="Q70:T70"/>
    <mergeCell ref="C65:J65"/>
    <mergeCell ref="K65:P65"/>
    <mergeCell ref="Q65:T65"/>
    <mergeCell ref="Q66:T66"/>
    <mergeCell ref="C67:J67"/>
    <mergeCell ref="Q67:T67"/>
    <mergeCell ref="M58:P58"/>
    <mergeCell ref="Q58:T58"/>
    <mergeCell ref="D60:H60"/>
    <mergeCell ref="I60:J60"/>
    <mergeCell ref="M60:P60"/>
    <mergeCell ref="Q60:T60"/>
    <mergeCell ref="M54:P54"/>
    <mergeCell ref="Q54:T54"/>
    <mergeCell ref="I56:J56"/>
    <mergeCell ref="M56:P56"/>
    <mergeCell ref="Q56:T56"/>
    <mergeCell ref="I57:J57"/>
    <mergeCell ref="M57:P57"/>
    <mergeCell ref="Q57:T57"/>
    <mergeCell ref="M53:P53"/>
    <mergeCell ref="Q53:T53"/>
    <mergeCell ref="Q55:T55"/>
    <mergeCell ref="M44:P44"/>
    <mergeCell ref="Q44:T44"/>
    <mergeCell ref="I43:J43"/>
    <mergeCell ref="M43:P43"/>
    <mergeCell ref="Q43:T43"/>
    <mergeCell ref="M36:P36"/>
    <mergeCell ref="Q36:T36"/>
    <mergeCell ref="M42:P42"/>
    <mergeCell ref="Q42:T42"/>
    <mergeCell ref="M38:P38"/>
    <mergeCell ref="Q38:T38"/>
    <mergeCell ref="I39:J39"/>
    <mergeCell ref="M39:P39"/>
    <mergeCell ref="Q39:T39"/>
    <mergeCell ref="M40:P40"/>
    <mergeCell ref="Q40:T40"/>
    <mergeCell ref="M48:P48"/>
    <mergeCell ref="Q48:T48"/>
    <mergeCell ref="I51:J51"/>
    <mergeCell ref="M51:P51"/>
    <mergeCell ref="Q51:T51"/>
    <mergeCell ref="I52:J52"/>
    <mergeCell ref="M52:P52"/>
    <mergeCell ref="Q52:T52"/>
    <mergeCell ref="I47:J47"/>
    <mergeCell ref="M47:P47"/>
    <mergeCell ref="Q47:T47"/>
    <mergeCell ref="I32:J32"/>
    <mergeCell ref="M32:P32"/>
    <mergeCell ref="Q32:T32"/>
    <mergeCell ref="M34:P34"/>
    <mergeCell ref="Q34:T34"/>
    <mergeCell ref="I35:J35"/>
    <mergeCell ref="M35:P35"/>
    <mergeCell ref="Q35:T35"/>
    <mergeCell ref="I31:J31"/>
    <mergeCell ref="M31:P31"/>
    <mergeCell ref="Q31:T31"/>
    <mergeCell ref="I28:J28"/>
    <mergeCell ref="M28:P28"/>
    <mergeCell ref="Q28:T28"/>
    <mergeCell ref="I30:J30"/>
    <mergeCell ref="M30:P30"/>
    <mergeCell ref="Q30:T30"/>
    <mergeCell ref="I27:J27"/>
    <mergeCell ref="M27:P27"/>
    <mergeCell ref="Q27:T27"/>
    <mergeCell ref="I24:J24"/>
    <mergeCell ref="M24:P24"/>
    <mergeCell ref="Q24:T24"/>
    <mergeCell ref="I26:J26"/>
    <mergeCell ref="M26:P26"/>
    <mergeCell ref="Q26:T26"/>
    <mergeCell ref="M20:P21"/>
    <mergeCell ref="Q20:T21"/>
    <mergeCell ref="I22:J22"/>
    <mergeCell ref="M22:P22"/>
    <mergeCell ref="Q22:T22"/>
    <mergeCell ref="M23:P23"/>
    <mergeCell ref="Q23:T23"/>
    <mergeCell ref="D18:G18"/>
    <mergeCell ref="I18:J18"/>
    <mergeCell ref="L18:T18"/>
    <mergeCell ref="C19:C21"/>
    <mergeCell ref="D19:H21"/>
    <mergeCell ref="I19:J21"/>
    <mergeCell ref="K19:K21"/>
    <mergeCell ref="L19:L21"/>
    <mergeCell ref="M19:T19"/>
    <mergeCell ref="D16:G16"/>
    <mergeCell ref="I16:J16"/>
    <mergeCell ref="D14:G14"/>
    <mergeCell ref="I17:J17"/>
    <mergeCell ref="D15:G15"/>
    <mergeCell ref="D13:G13"/>
    <mergeCell ref="I13:J13"/>
    <mergeCell ref="I14:J14"/>
    <mergeCell ref="I15:J15"/>
    <mergeCell ref="D17:G17"/>
    <mergeCell ref="C2:T2"/>
    <mergeCell ref="C11:J11"/>
    <mergeCell ref="K11:T11"/>
    <mergeCell ref="D12:G12"/>
    <mergeCell ref="I12:J12"/>
    <mergeCell ref="L12:T12"/>
    <mergeCell ref="P5:T5"/>
    <mergeCell ref="P6:T6"/>
    <mergeCell ref="P7:T7"/>
    <mergeCell ref="P8:T8"/>
    <mergeCell ref="P9:T9"/>
    <mergeCell ref="C7:H9"/>
  </mergeCells>
  <printOptions horizontalCentered="1"/>
  <pageMargins left="0.2" right="0.17" top="0.38" bottom="0.17" header="0.25" footer="0.17"/>
  <pageSetup paperSize="9" scale="64" fitToHeight="2" orientation="portrait" r:id="rId1"/>
  <headerFooter>
    <oddFooter>&amp;RPage &amp;P of &amp;N</oddFooter>
  </headerFooter>
  <rowBreaks count="1" manualBreakCount="1">
    <brk id="60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71"/>
  <sheetViews>
    <sheetView view="pageBreakPreview" topLeftCell="A106" zoomScaleNormal="100" zoomScaleSheetLayoutView="100" workbookViewId="0">
      <selection activeCell="L762" sqref="L762"/>
    </sheetView>
  </sheetViews>
  <sheetFormatPr defaultRowHeight="15" x14ac:dyDescent="0.25"/>
  <cols>
    <col min="1" max="1" width="5.7109375" customWidth="1"/>
    <col min="2" max="2" width="4.7109375" customWidth="1"/>
    <col min="3" max="3" width="22.140625" customWidth="1"/>
    <col min="4" max="4" width="4" customWidth="1"/>
    <col min="5" max="5" width="15.7109375" customWidth="1"/>
    <col min="6" max="6" width="18.42578125" customWidth="1"/>
    <col min="7" max="7" width="14.42578125" customWidth="1"/>
    <col min="8" max="8" width="14" customWidth="1"/>
    <col min="9" max="9" width="20.28515625" customWidth="1"/>
    <col min="10" max="10" width="21.5703125" customWidth="1"/>
    <col min="11" max="11" width="5.7109375" customWidth="1"/>
    <col min="12" max="12" width="20.140625" customWidth="1"/>
    <col min="13" max="13" width="21.28515625" customWidth="1"/>
  </cols>
  <sheetData>
    <row r="1" spans="1:13" ht="18" customHeight="1" x14ac:dyDescent="0.25">
      <c r="A1" s="132"/>
      <c r="B1" s="104" t="s">
        <v>373</v>
      </c>
      <c r="C1" s="1"/>
      <c r="D1" s="6" t="s">
        <v>0</v>
      </c>
      <c r="E1" s="2" t="s">
        <v>370</v>
      </c>
      <c r="F1" s="3"/>
      <c r="G1" s="2"/>
      <c r="H1" s="1"/>
      <c r="I1" s="4"/>
      <c r="J1" s="3"/>
    </row>
    <row r="2" spans="1:13" ht="18" customHeight="1" x14ac:dyDescent="0.25">
      <c r="A2" s="132"/>
      <c r="B2" s="104" t="s">
        <v>374</v>
      </c>
      <c r="C2" s="1"/>
      <c r="D2" s="6" t="s">
        <v>0</v>
      </c>
      <c r="E2" s="2" t="s">
        <v>372</v>
      </c>
      <c r="F2" s="3"/>
      <c r="G2" s="2"/>
      <c r="H2" s="1"/>
      <c r="I2" s="4"/>
      <c r="J2" s="3"/>
    </row>
    <row r="3" spans="1:13" ht="18" customHeight="1" x14ac:dyDescent="0.25">
      <c r="A3" s="132"/>
      <c r="B3" s="104"/>
      <c r="C3" s="1"/>
      <c r="D3" s="6"/>
      <c r="E3" s="2"/>
      <c r="F3" s="3"/>
      <c r="G3" s="2"/>
      <c r="H3" s="1"/>
      <c r="I3" s="4"/>
      <c r="J3" s="3"/>
    </row>
    <row r="4" spans="1:13" ht="18" customHeight="1" x14ac:dyDescent="0.25">
      <c r="A4" s="132"/>
      <c r="B4" s="2"/>
      <c r="C4" s="1"/>
      <c r="E4" s="2"/>
      <c r="F4" s="3"/>
      <c r="G4" s="2"/>
      <c r="H4" s="1"/>
      <c r="I4" s="4"/>
      <c r="J4" s="3"/>
    </row>
    <row r="5" spans="1:13" ht="18" customHeight="1" x14ac:dyDescent="0.25">
      <c r="B5" s="328" t="s">
        <v>66</v>
      </c>
      <c r="C5" s="328"/>
      <c r="D5" s="328"/>
      <c r="E5" s="328"/>
      <c r="F5" s="328"/>
      <c r="G5" s="328"/>
      <c r="H5" s="328"/>
      <c r="I5" s="328"/>
      <c r="J5" s="328"/>
    </row>
    <row r="6" spans="1:13" ht="18" customHeight="1" x14ac:dyDescent="0.25">
      <c r="B6" s="302"/>
      <c r="C6" s="302"/>
      <c r="D6" s="302"/>
      <c r="E6" s="302"/>
      <c r="F6" s="302"/>
      <c r="G6" s="302"/>
      <c r="H6" s="302"/>
      <c r="I6" s="302"/>
      <c r="J6" s="302"/>
    </row>
    <row r="7" spans="1:13" ht="18" customHeight="1" x14ac:dyDescent="0.25"/>
    <row r="8" spans="1:13" ht="18" customHeight="1" x14ac:dyDescent="0.25">
      <c r="B8" s="5" t="s">
        <v>144</v>
      </c>
      <c r="C8" s="5"/>
      <c r="D8" s="6" t="s">
        <v>0</v>
      </c>
      <c r="E8" s="311" t="s">
        <v>148</v>
      </c>
      <c r="F8" s="311"/>
      <c r="G8" s="312"/>
      <c r="H8" s="312"/>
      <c r="I8" s="312"/>
      <c r="J8" s="6"/>
    </row>
    <row r="9" spans="1:13" ht="18" customHeight="1" x14ac:dyDescent="0.25">
      <c r="B9" s="5" t="s">
        <v>68</v>
      </c>
      <c r="C9" s="5"/>
      <c r="D9" s="6" t="s">
        <v>0</v>
      </c>
      <c r="E9" s="8" t="s">
        <v>145</v>
      </c>
      <c r="F9" s="9"/>
      <c r="G9" s="6"/>
      <c r="H9" s="6"/>
      <c r="I9" s="6"/>
      <c r="J9" s="6"/>
    </row>
    <row r="10" spans="1:13" ht="18" customHeight="1" x14ac:dyDescent="0.25">
      <c r="B10" s="5" t="s">
        <v>69</v>
      </c>
      <c r="C10" s="5"/>
      <c r="D10" s="6" t="s">
        <v>0</v>
      </c>
      <c r="E10" s="136"/>
      <c r="F10" s="9"/>
      <c r="G10" s="6"/>
      <c r="H10" s="6"/>
      <c r="I10" s="6"/>
      <c r="J10" s="6"/>
    </row>
    <row r="11" spans="1:13" ht="18" customHeight="1" x14ac:dyDescent="0.25">
      <c r="B11" s="5" t="s">
        <v>70</v>
      </c>
      <c r="C11" s="5"/>
      <c r="D11" s="6" t="s">
        <v>0</v>
      </c>
      <c r="E11" s="8">
        <v>1</v>
      </c>
      <c r="F11" s="9"/>
      <c r="G11" s="6"/>
      <c r="H11" s="6"/>
      <c r="I11" s="6"/>
      <c r="J11" s="6"/>
    </row>
    <row r="12" spans="1:13" ht="18" customHeight="1" x14ac:dyDescent="0.25">
      <c r="B12" s="10"/>
      <c r="C12" s="6"/>
      <c r="D12" s="6"/>
      <c r="E12" s="6"/>
      <c r="F12" s="6"/>
      <c r="G12" s="6"/>
      <c r="H12" s="6"/>
      <c r="I12" s="6"/>
      <c r="J12" s="6"/>
    </row>
    <row r="13" spans="1:13" ht="18" customHeight="1" x14ac:dyDescent="0.35">
      <c r="A13" s="11"/>
      <c r="B13" s="12"/>
      <c r="C13" s="329" t="s">
        <v>71</v>
      </c>
      <c r="D13" s="330"/>
      <c r="E13" s="330"/>
      <c r="F13" s="331"/>
      <c r="G13" s="326" t="s">
        <v>72</v>
      </c>
      <c r="H13" s="326" t="s">
        <v>73</v>
      </c>
      <c r="I13" s="326" t="s">
        <v>74</v>
      </c>
      <c r="J13" s="320" t="s">
        <v>75</v>
      </c>
      <c r="K13" s="13"/>
      <c r="M13" s="275"/>
    </row>
    <row r="14" spans="1:13" ht="18" customHeight="1" x14ac:dyDescent="0.25">
      <c r="A14" s="11"/>
      <c r="B14" s="14"/>
      <c r="C14" s="332"/>
      <c r="D14" s="333"/>
      <c r="E14" s="333"/>
      <c r="F14" s="334"/>
      <c r="G14" s="327"/>
      <c r="H14" s="327"/>
      <c r="I14" s="327"/>
      <c r="J14" s="323"/>
      <c r="K14" s="13"/>
    </row>
    <row r="15" spans="1:13" ht="18" customHeight="1" x14ac:dyDescent="0.25">
      <c r="A15" s="11"/>
      <c r="B15" s="15" t="s">
        <v>33</v>
      </c>
      <c r="C15" s="16" t="s">
        <v>76</v>
      </c>
      <c r="D15" s="17"/>
      <c r="E15" s="17"/>
      <c r="F15" s="15"/>
      <c r="G15" s="18"/>
      <c r="H15" s="18"/>
      <c r="I15" s="18"/>
      <c r="J15" s="16"/>
      <c r="K15" s="13"/>
    </row>
    <row r="16" spans="1:13" ht="18" customHeight="1" x14ac:dyDescent="0.25">
      <c r="A16" s="11"/>
      <c r="B16" s="15"/>
      <c r="C16" s="16"/>
      <c r="D16" s="17"/>
      <c r="E16" s="17"/>
      <c r="F16" s="15"/>
      <c r="G16" s="18"/>
      <c r="H16" s="18"/>
      <c r="I16" s="18"/>
      <c r="J16" s="16"/>
      <c r="K16" s="13"/>
    </row>
    <row r="17" spans="1:11" ht="18" customHeight="1" x14ac:dyDescent="0.25">
      <c r="A17" s="11"/>
      <c r="B17" s="15"/>
      <c r="C17" s="19" t="s">
        <v>119</v>
      </c>
      <c r="D17" s="20"/>
      <c r="E17" s="20"/>
      <c r="F17" s="21"/>
      <c r="G17" s="22">
        <v>1</v>
      </c>
      <c r="H17" s="22">
        <v>16</v>
      </c>
      <c r="I17" s="23">
        <v>129.43</v>
      </c>
      <c r="J17" s="31">
        <f>ROUND(G17*I17*H17,2)</f>
        <v>2070.88</v>
      </c>
      <c r="K17" s="13"/>
    </row>
    <row r="18" spans="1:11" ht="18" customHeight="1" x14ac:dyDescent="0.25">
      <c r="A18" s="11"/>
      <c r="B18" s="15"/>
      <c r="C18" s="19" t="s">
        <v>120</v>
      </c>
      <c r="D18" s="20"/>
      <c r="E18" s="20"/>
      <c r="F18" s="21"/>
      <c r="G18" s="22">
        <v>3</v>
      </c>
      <c r="H18" s="22">
        <v>16</v>
      </c>
      <c r="I18" s="23">
        <v>95.1</v>
      </c>
      <c r="J18" s="31">
        <f>ROUND(G18*I18*H18,2)</f>
        <v>4564.8</v>
      </c>
      <c r="K18" s="13"/>
    </row>
    <row r="19" spans="1:11" ht="18" customHeight="1" x14ac:dyDescent="0.25">
      <c r="A19" s="11"/>
      <c r="B19" s="15"/>
      <c r="C19" s="19" t="s">
        <v>121</v>
      </c>
      <c r="D19" s="20"/>
      <c r="E19" s="20"/>
      <c r="F19" s="21"/>
      <c r="G19" s="22">
        <v>6</v>
      </c>
      <c r="H19" s="22">
        <v>16</v>
      </c>
      <c r="I19" s="23">
        <v>73.260000000000005</v>
      </c>
      <c r="J19" s="31">
        <f>ROUND(G19*I19*H19,2)</f>
        <v>7032.96</v>
      </c>
      <c r="K19" s="13"/>
    </row>
    <row r="20" spans="1:11" ht="18" customHeight="1" x14ac:dyDescent="0.25">
      <c r="A20" s="11"/>
      <c r="B20" s="15"/>
      <c r="C20" s="16"/>
      <c r="D20" s="17"/>
      <c r="E20" s="17"/>
      <c r="F20" s="15"/>
      <c r="G20" s="18"/>
      <c r="H20" s="18"/>
      <c r="I20" s="25"/>
      <c r="J20" s="26"/>
      <c r="K20" s="13"/>
    </row>
    <row r="21" spans="1:11" ht="18" customHeight="1" x14ac:dyDescent="0.25">
      <c r="A21" s="11"/>
      <c r="B21" s="15"/>
      <c r="C21" s="27" t="s">
        <v>78</v>
      </c>
      <c r="D21" s="10"/>
      <c r="E21" s="10"/>
      <c r="F21" s="28"/>
      <c r="G21" s="29"/>
      <c r="H21" s="29"/>
      <c r="I21" s="30"/>
      <c r="J21" s="31">
        <f>SUM(J17:J20)</f>
        <v>13668.64</v>
      </c>
      <c r="K21" s="13"/>
    </row>
    <row r="22" spans="1:11" ht="18" customHeight="1" x14ac:dyDescent="0.25">
      <c r="A22" s="11"/>
      <c r="B22" s="15"/>
      <c r="C22" s="320" t="s">
        <v>79</v>
      </c>
      <c r="D22" s="321"/>
      <c r="E22" s="321"/>
      <c r="F22" s="322"/>
      <c r="G22" s="326" t="s">
        <v>80</v>
      </c>
      <c r="H22" s="326" t="s">
        <v>73</v>
      </c>
      <c r="I22" s="326" t="s">
        <v>74</v>
      </c>
      <c r="J22" s="320" t="s">
        <v>75</v>
      </c>
      <c r="K22" s="13"/>
    </row>
    <row r="23" spans="1:11" ht="18" customHeight="1" x14ac:dyDescent="0.25">
      <c r="A23" s="11"/>
      <c r="B23" s="15"/>
      <c r="C23" s="323"/>
      <c r="D23" s="324"/>
      <c r="E23" s="324"/>
      <c r="F23" s="325"/>
      <c r="G23" s="327"/>
      <c r="H23" s="327"/>
      <c r="I23" s="327"/>
      <c r="J23" s="323"/>
      <c r="K23" s="13"/>
    </row>
    <row r="24" spans="1:11" ht="18" customHeight="1" x14ac:dyDescent="0.25">
      <c r="A24" s="11"/>
      <c r="B24" s="15" t="s">
        <v>41</v>
      </c>
      <c r="C24" s="32" t="s">
        <v>81</v>
      </c>
      <c r="D24" s="33"/>
      <c r="E24" s="33"/>
      <c r="F24" s="34"/>
      <c r="G24" s="35"/>
      <c r="H24" s="35"/>
      <c r="I24" s="35"/>
      <c r="J24" s="36"/>
      <c r="K24" s="13"/>
    </row>
    <row r="25" spans="1:11" ht="18" customHeight="1" x14ac:dyDescent="0.25">
      <c r="A25" s="11"/>
      <c r="B25" s="15"/>
      <c r="C25" s="37"/>
      <c r="D25" s="38"/>
      <c r="E25" s="38"/>
      <c r="F25" s="39"/>
      <c r="G25" s="18"/>
      <c r="H25" s="18"/>
      <c r="I25" s="25"/>
      <c r="J25" s="26"/>
      <c r="K25" s="13"/>
    </row>
    <row r="26" spans="1:11" ht="18" customHeight="1" x14ac:dyDescent="0.25">
      <c r="A26" s="11"/>
      <c r="B26" s="15"/>
      <c r="C26" s="37" t="s">
        <v>82</v>
      </c>
      <c r="D26" s="41"/>
      <c r="E26" s="41"/>
      <c r="F26" s="42"/>
      <c r="G26" s="22"/>
      <c r="H26" s="43"/>
      <c r="I26" s="44"/>
      <c r="J26" s="45">
        <f>ROUND(10%*J21,2)</f>
        <v>1366.86</v>
      </c>
      <c r="K26" s="13"/>
    </row>
    <row r="27" spans="1:11" ht="18" customHeight="1" x14ac:dyDescent="0.25">
      <c r="A27" s="11"/>
      <c r="B27" s="15"/>
      <c r="C27" s="37"/>
      <c r="D27" s="41"/>
      <c r="E27" s="41"/>
      <c r="F27" s="42"/>
      <c r="G27" s="22"/>
      <c r="H27" s="43"/>
      <c r="I27" s="44"/>
      <c r="J27" s="45"/>
      <c r="K27" s="13"/>
    </row>
    <row r="28" spans="1:11" ht="18" customHeight="1" x14ac:dyDescent="0.25">
      <c r="A28" s="11"/>
      <c r="B28" s="15"/>
      <c r="C28" s="46"/>
      <c r="D28" s="47"/>
      <c r="E28" s="47"/>
      <c r="F28" s="48"/>
      <c r="G28" s="18"/>
      <c r="H28" s="18"/>
      <c r="I28" s="25"/>
      <c r="J28" s="26"/>
      <c r="K28" s="13"/>
    </row>
    <row r="29" spans="1:11" ht="18" customHeight="1" x14ac:dyDescent="0.25">
      <c r="A29" s="11"/>
      <c r="B29" s="15"/>
      <c r="C29" s="27" t="s">
        <v>83</v>
      </c>
      <c r="D29" s="10"/>
      <c r="E29" s="10"/>
      <c r="F29" s="28"/>
      <c r="G29" s="29"/>
      <c r="H29" s="29"/>
      <c r="I29" s="30"/>
      <c r="J29" s="31">
        <f>SUM(J26:J28)</f>
        <v>1366.86</v>
      </c>
      <c r="K29" s="13"/>
    </row>
    <row r="30" spans="1:11" ht="18" customHeight="1" x14ac:dyDescent="0.25">
      <c r="A30" s="11"/>
      <c r="B30" s="15" t="s">
        <v>84</v>
      </c>
      <c r="C30" s="49" t="s">
        <v>85</v>
      </c>
      <c r="D30" s="50"/>
      <c r="E30" s="50"/>
      <c r="F30" s="50"/>
      <c r="G30" s="50"/>
      <c r="H30" s="50"/>
      <c r="I30" s="51"/>
      <c r="J30" s="52">
        <f>J29+J21</f>
        <v>15035.5</v>
      </c>
      <c r="K30" s="13"/>
    </row>
    <row r="31" spans="1:11" ht="18" customHeight="1" x14ac:dyDescent="0.25">
      <c r="A31" s="11"/>
      <c r="B31" s="15" t="s">
        <v>86</v>
      </c>
      <c r="C31" s="53" t="s">
        <v>69</v>
      </c>
      <c r="D31" s="54"/>
      <c r="E31" s="54"/>
      <c r="F31" s="54"/>
      <c r="G31" s="50"/>
      <c r="H31" s="49"/>
      <c r="I31" s="51"/>
      <c r="J31" s="52"/>
      <c r="K31" s="13"/>
    </row>
    <row r="32" spans="1:11" ht="18" customHeight="1" x14ac:dyDescent="0.25">
      <c r="A32" s="11"/>
      <c r="B32" s="15" t="s">
        <v>87</v>
      </c>
      <c r="C32" s="49" t="s">
        <v>88</v>
      </c>
      <c r="D32" s="50"/>
      <c r="E32" s="50"/>
      <c r="F32" s="50"/>
      <c r="G32" s="50"/>
      <c r="H32" s="50"/>
      <c r="I32" s="51"/>
      <c r="J32" s="52">
        <f>J30</f>
        <v>15035.5</v>
      </c>
      <c r="K32" s="13"/>
    </row>
    <row r="33" spans="1:11" ht="18" customHeight="1" x14ac:dyDescent="0.25">
      <c r="A33" s="11"/>
      <c r="B33" s="15"/>
      <c r="C33" s="320" t="s">
        <v>89</v>
      </c>
      <c r="D33" s="321"/>
      <c r="E33" s="321"/>
      <c r="F33" s="322"/>
      <c r="G33" s="326" t="s">
        <v>90</v>
      </c>
      <c r="H33" s="326" t="s">
        <v>70</v>
      </c>
      <c r="I33" s="326" t="s">
        <v>91</v>
      </c>
      <c r="J33" s="320" t="s">
        <v>75</v>
      </c>
      <c r="K33" s="13"/>
    </row>
    <row r="34" spans="1:11" ht="18" customHeight="1" x14ac:dyDescent="0.25">
      <c r="A34" s="11"/>
      <c r="B34" s="15"/>
      <c r="C34" s="323"/>
      <c r="D34" s="324"/>
      <c r="E34" s="324"/>
      <c r="F34" s="325"/>
      <c r="G34" s="327"/>
      <c r="H34" s="327"/>
      <c r="I34" s="327"/>
      <c r="J34" s="323"/>
      <c r="K34" s="13"/>
    </row>
    <row r="35" spans="1:11" ht="18" customHeight="1" x14ac:dyDescent="0.25">
      <c r="A35" s="11"/>
      <c r="B35" s="15" t="s">
        <v>92</v>
      </c>
      <c r="C35" s="16" t="s">
        <v>93</v>
      </c>
      <c r="D35" s="17"/>
      <c r="E35" s="17"/>
      <c r="F35" s="15"/>
      <c r="G35" s="18"/>
      <c r="H35" s="18"/>
      <c r="I35" s="18"/>
      <c r="J35" s="16"/>
      <c r="K35" s="13"/>
    </row>
    <row r="36" spans="1:11" ht="18" customHeight="1" x14ac:dyDescent="0.25">
      <c r="A36" s="11"/>
      <c r="B36" s="15"/>
      <c r="C36" s="16"/>
      <c r="D36" s="17"/>
      <c r="E36" s="17"/>
      <c r="F36" s="15"/>
      <c r="G36" s="18"/>
      <c r="H36" s="18"/>
      <c r="I36" s="18"/>
      <c r="J36" s="16"/>
      <c r="K36" s="13"/>
    </row>
    <row r="37" spans="1:11" ht="18" customHeight="1" x14ac:dyDescent="0.25">
      <c r="A37" s="11"/>
      <c r="B37" s="15"/>
      <c r="C37" s="113"/>
      <c r="D37" s="89"/>
      <c r="E37" s="89"/>
      <c r="F37" s="90"/>
      <c r="G37" s="100"/>
      <c r="H37" s="100"/>
      <c r="I37" s="24"/>
      <c r="J37" s="31"/>
      <c r="K37" s="13"/>
    </row>
    <row r="38" spans="1:11" ht="18" customHeight="1" x14ac:dyDescent="0.25">
      <c r="A38" s="11"/>
      <c r="B38" s="15"/>
      <c r="C38" s="16"/>
      <c r="D38" s="17"/>
      <c r="E38" s="17"/>
      <c r="F38" s="15"/>
      <c r="G38" s="101"/>
      <c r="H38" s="18"/>
      <c r="I38" s="18"/>
      <c r="J38" s="31"/>
      <c r="K38" s="13"/>
    </row>
    <row r="39" spans="1:11" ht="18" customHeight="1" x14ac:dyDescent="0.25">
      <c r="A39" s="11"/>
      <c r="B39" s="15"/>
      <c r="C39" s="16"/>
      <c r="D39" s="17"/>
      <c r="E39" s="17"/>
      <c r="F39" s="15"/>
      <c r="G39" s="101"/>
      <c r="H39" s="18"/>
      <c r="I39" s="18"/>
      <c r="J39" s="31"/>
      <c r="K39" s="13"/>
    </row>
    <row r="40" spans="1:11" ht="18" customHeight="1" x14ac:dyDescent="0.25">
      <c r="A40" s="11"/>
      <c r="B40" s="15"/>
      <c r="C40" s="16"/>
      <c r="D40" s="17"/>
      <c r="E40" s="17"/>
      <c r="F40" s="15"/>
      <c r="G40" s="101"/>
      <c r="H40" s="18"/>
      <c r="I40" s="18"/>
      <c r="J40" s="31"/>
      <c r="K40" s="13"/>
    </row>
    <row r="41" spans="1:11" ht="18" customHeight="1" x14ac:dyDescent="0.25">
      <c r="A41" s="11"/>
      <c r="B41" s="15"/>
      <c r="C41" s="16"/>
      <c r="D41" s="17"/>
      <c r="E41" s="17"/>
      <c r="F41" s="15"/>
      <c r="G41" s="18"/>
      <c r="H41" s="18"/>
      <c r="I41" s="18"/>
      <c r="J41" s="31"/>
      <c r="K41" s="13"/>
    </row>
    <row r="42" spans="1:11" ht="18" customHeight="1" x14ac:dyDescent="0.25">
      <c r="A42" s="11"/>
      <c r="B42" s="15"/>
      <c r="C42" s="16"/>
      <c r="D42" s="17"/>
      <c r="E42" s="17"/>
      <c r="F42" s="15"/>
      <c r="G42" s="18"/>
      <c r="H42" s="18"/>
      <c r="I42" s="18"/>
      <c r="J42" s="31"/>
      <c r="K42" s="13"/>
    </row>
    <row r="43" spans="1:11" ht="18" customHeight="1" x14ac:dyDescent="0.25">
      <c r="A43" s="11"/>
      <c r="B43" s="15"/>
      <c r="C43" s="16"/>
      <c r="D43" s="17"/>
      <c r="E43" s="17"/>
      <c r="F43" s="15"/>
      <c r="G43" s="18"/>
      <c r="H43" s="18"/>
      <c r="I43" s="18"/>
      <c r="J43" s="31"/>
      <c r="K43" s="13"/>
    </row>
    <row r="44" spans="1:11" ht="18" customHeight="1" x14ac:dyDescent="0.25">
      <c r="A44" s="11"/>
      <c r="B44" s="15"/>
      <c r="C44" s="27" t="s">
        <v>94</v>
      </c>
      <c r="D44" s="10"/>
      <c r="E44" s="10"/>
      <c r="F44" s="28"/>
      <c r="G44" s="29"/>
      <c r="H44" s="29"/>
      <c r="I44" s="29"/>
      <c r="J44" s="62">
        <f>SUM(J36:J43)</f>
        <v>0</v>
      </c>
      <c r="K44" s="13"/>
    </row>
    <row r="45" spans="1:11" ht="18" customHeight="1" x14ac:dyDescent="0.25">
      <c r="A45" s="11"/>
      <c r="B45" s="15" t="s">
        <v>95</v>
      </c>
      <c r="C45" s="49" t="s">
        <v>96</v>
      </c>
      <c r="D45" s="50"/>
      <c r="E45" s="50"/>
      <c r="F45" s="50"/>
      <c r="G45" s="50"/>
      <c r="H45" s="50"/>
      <c r="I45" s="50"/>
      <c r="J45" s="63">
        <f>ROUND((SUM(J32+J44)),2)</f>
        <v>15035.5</v>
      </c>
      <c r="K45" s="13"/>
    </row>
    <row r="46" spans="1:11" ht="18" customHeight="1" x14ac:dyDescent="0.25">
      <c r="A46" s="11"/>
      <c r="B46" s="15" t="s">
        <v>97</v>
      </c>
      <c r="C46" s="49" t="s">
        <v>98</v>
      </c>
      <c r="D46" s="50"/>
      <c r="E46" s="50"/>
      <c r="F46" s="50"/>
      <c r="G46" s="50"/>
      <c r="H46" s="50"/>
      <c r="I46" s="64" t="s">
        <v>99</v>
      </c>
      <c r="J46" s="63"/>
      <c r="K46" s="13"/>
    </row>
    <row r="47" spans="1:11" ht="18" customHeight="1" x14ac:dyDescent="0.25">
      <c r="A47" s="11"/>
      <c r="B47" s="15" t="s">
        <v>46</v>
      </c>
      <c r="C47" s="49" t="s">
        <v>100</v>
      </c>
      <c r="D47" s="50"/>
      <c r="E47" s="50"/>
      <c r="F47" s="50"/>
      <c r="G47" s="50"/>
      <c r="H47" s="50"/>
      <c r="I47" s="64" t="s">
        <v>99</v>
      </c>
      <c r="J47" s="63"/>
      <c r="K47" s="13"/>
    </row>
    <row r="48" spans="1:11" ht="18" customHeight="1" thickBot="1" x14ac:dyDescent="0.3">
      <c r="A48" s="11"/>
      <c r="B48" s="15" t="s">
        <v>101</v>
      </c>
      <c r="C48" s="49" t="s">
        <v>102</v>
      </c>
      <c r="D48" s="50"/>
      <c r="E48" s="50"/>
      <c r="F48" s="50"/>
      <c r="G48" s="50"/>
      <c r="H48" s="50"/>
      <c r="I48" s="65" t="s">
        <v>103</v>
      </c>
      <c r="J48" s="63"/>
      <c r="K48" s="13"/>
    </row>
    <row r="49" spans="1:14" ht="18" customHeight="1" thickBot="1" x14ac:dyDescent="0.3">
      <c r="A49" s="11"/>
      <c r="B49" s="15" t="s">
        <v>104</v>
      </c>
      <c r="C49" s="36" t="s">
        <v>105</v>
      </c>
      <c r="D49" s="66"/>
      <c r="E49" s="66"/>
      <c r="F49" s="66"/>
      <c r="G49" s="66"/>
      <c r="H49" s="318" t="s">
        <v>384</v>
      </c>
      <c r="I49" s="319"/>
      <c r="J49" s="306">
        <f>J45/E11</f>
        <v>15035.5</v>
      </c>
      <c r="K49" s="13"/>
      <c r="L49" s="263">
        <f>J49</f>
        <v>15035.5</v>
      </c>
      <c r="M49" s="276">
        <f>16/8</f>
        <v>2</v>
      </c>
      <c r="N49" s="120">
        <v>1</v>
      </c>
    </row>
    <row r="50" spans="1:14" ht="18" customHeight="1" x14ac:dyDescent="0.25">
      <c r="A50" s="143"/>
      <c r="B50" s="29" t="s">
        <v>381</v>
      </c>
      <c r="C50" s="36" t="s">
        <v>382</v>
      </c>
      <c r="D50" s="66"/>
      <c r="E50" s="66"/>
      <c r="F50" s="66"/>
      <c r="G50" s="66"/>
      <c r="H50" s="66"/>
      <c r="I50" s="67" t="s">
        <v>383</v>
      </c>
      <c r="J50" s="310">
        <f>J49*E11</f>
        <v>15035.5</v>
      </c>
      <c r="K50" s="143"/>
      <c r="L50" s="303"/>
      <c r="M50" s="304"/>
      <c r="N50" s="120"/>
    </row>
    <row r="51" spans="1:14" ht="75" customHeight="1" x14ac:dyDescent="0.25">
      <c r="B51" s="69"/>
      <c r="C51" s="69"/>
      <c r="D51" s="69"/>
      <c r="E51" s="69"/>
      <c r="F51" s="70"/>
      <c r="G51" s="71"/>
      <c r="H51" s="71"/>
      <c r="I51" s="72"/>
      <c r="J51" s="73"/>
    </row>
    <row r="52" spans="1:14" ht="18" customHeight="1" x14ac:dyDescent="0.25">
      <c r="B52" s="1" t="s">
        <v>53</v>
      </c>
      <c r="C52" s="1"/>
      <c r="D52" s="1"/>
      <c r="E52" s="1"/>
      <c r="G52" s="75"/>
      <c r="I52" s="111" t="s">
        <v>375</v>
      </c>
      <c r="J52" s="74"/>
    </row>
    <row r="53" spans="1:14" ht="18" customHeight="1" x14ac:dyDescent="0.25">
      <c r="B53" s="1"/>
      <c r="C53" s="1"/>
      <c r="D53" s="1"/>
      <c r="E53" s="1"/>
      <c r="G53" s="75"/>
      <c r="I53" s="111"/>
      <c r="J53" s="74"/>
    </row>
    <row r="54" spans="1:14" ht="18" customHeight="1" x14ac:dyDescent="0.25">
      <c r="B54" s="2"/>
      <c r="C54" s="2"/>
      <c r="D54" s="77"/>
      <c r="E54" s="2"/>
      <c r="F54" s="2"/>
      <c r="G54" s="74"/>
      <c r="I54" s="78"/>
      <c r="J54" s="76"/>
    </row>
    <row r="55" spans="1:14" ht="18" customHeight="1" x14ac:dyDescent="0.25">
      <c r="B55" s="79" t="s">
        <v>146</v>
      </c>
      <c r="C55" s="126"/>
      <c r="D55" s="126"/>
      <c r="E55" s="2"/>
      <c r="G55" s="80"/>
      <c r="I55" s="80" t="s">
        <v>365</v>
      </c>
      <c r="J55" s="76"/>
    </row>
    <row r="56" spans="1:14" ht="18" customHeight="1" x14ac:dyDescent="0.25">
      <c r="B56" s="81" t="s">
        <v>356</v>
      </c>
      <c r="C56" s="127"/>
      <c r="D56" s="81"/>
      <c r="E56" s="1"/>
      <c r="F56" s="75"/>
      <c r="G56" s="75"/>
      <c r="I56" s="75" t="s">
        <v>366</v>
      </c>
      <c r="J56" s="76"/>
    </row>
    <row r="57" spans="1:14" ht="18" customHeight="1" x14ac:dyDescent="0.25">
      <c r="B57" s="82"/>
      <c r="C57" s="2"/>
      <c r="D57" s="2"/>
      <c r="E57" s="77"/>
      <c r="F57" s="2"/>
      <c r="G57" s="2"/>
      <c r="H57" s="2"/>
      <c r="I57" s="78"/>
      <c r="J57" s="78"/>
    </row>
    <row r="58" spans="1:14" ht="18" customHeight="1" x14ac:dyDescent="0.25">
      <c r="B58" s="82"/>
      <c r="C58" s="2"/>
      <c r="D58" s="2"/>
      <c r="E58" s="77"/>
      <c r="F58" s="2"/>
      <c r="G58" s="2"/>
      <c r="H58" s="2"/>
      <c r="I58" s="78"/>
      <c r="J58" s="78"/>
    </row>
    <row r="59" spans="1:14" ht="18" customHeight="1" x14ac:dyDescent="0.25">
      <c r="B59" s="82"/>
      <c r="C59" s="2"/>
      <c r="D59" s="2"/>
      <c r="E59" s="77"/>
      <c r="F59" s="2"/>
      <c r="G59" s="2"/>
      <c r="H59" s="2"/>
      <c r="I59" s="78"/>
      <c r="J59" s="78"/>
    </row>
    <row r="60" spans="1:14" ht="18" customHeight="1" x14ac:dyDescent="0.25">
      <c r="B60" s="2"/>
      <c r="C60" s="76"/>
      <c r="D60" s="75"/>
      <c r="F60" s="81" t="s">
        <v>380</v>
      </c>
      <c r="G60" s="2"/>
      <c r="I60" s="83"/>
    </row>
    <row r="61" spans="1:14" ht="18" customHeight="1" x14ac:dyDescent="0.25">
      <c r="B61" s="2"/>
      <c r="C61" s="76"/>
      <c r="D61" s="75"/>
      <c r="F61" s="81"/>
      <c r="G61" s="2"/>
      <c r="I61" s="83"/>
    </row>
    <row r="62" spans="1:14" ht="18" customHeight="1" x14ac:dyDescent="0.25">
      <c r="B62" s="2"/>
      <c r="C62" s="76"/>
      <c r="D62" s="75"/>
      <c r="F62" s="74"/>
      <c r="G62" s="2"/>
      <c r="I62" s="83"/>
    </row>
    <row r="63" spans="1:14" ht="18" customHeight="1" x14ac:dyDescent="0.25">
      <c r="B63" s="85"/>
      <c r="C63" s="76"/>
      <c r="D63" s="85"/>
      <c r="E63" s="85"/>
      <c r="F63" s="80" t="s">
        <v>376</v>
      </c>
      <c r="G63" s="85"/>
      <c r="H63" s="78"/>
      <c r="I63" s="86"/>
      <c r="J63" s="74"/>
    </row>
    <row r="64" spans="1:14" ht="18" customHeight="1" x14ac:dyDescent="0.25">
      <c r="B64" s="2"/>
      <c r="C64" s="76"/>
      <c r="D64" s="87"/>
      <c r="E64" s="2"/>
      <c r="F64" s="137" t="s">
        <v>377</v>
      </c>
      <c r="G64" s="2"/>
      <c r="H64" s="80"/>
      <c r="I64" s="2"/>
      <c r="J64" s="74"/>
    </row>
    <row r="65" spans="1:13" ht="18" customHeight="1" x14ac:dyDescent="0.25">
      <c r="A65" s="132"/>
      <c r="B65" s="104" t="s">
        <v>373</v>
      </c>
      <c r="C65" s="1"/>
      <c r="D65" s="6" t="s">
        <v>0</v>
      </c>
      <c r="E65" s="2" t="s">
        <v>370</v>
      </c>
      <c r="F65" s="3"/>
      <c r="G65" s="2"/>
      <c r="H65" s="1"/>
      <c r="I65" s="4"/>
      <c r="J65" s="3"/>
    </row>
    <row r="66" spans="1:13" ht="18" customHeight="1" x14ac:dyDescent="0.25">
      <c r="A66" s="132"/>
      <c r="B66" s="104" t="s">
        <v>374</v>
      </c>
      <c r="C66" s="1"/>
      <c r="D66" s="6" t="s">
        <v>0</v>
      </c>
      <c r="E66" s="2" t="s">
        <v>372</v>
      </c>
      <c r="F66" s="3"/>
      <c r="G66" s="2"/>
      <c r="H66" s="1"/>
      <c r="I66" s="4"/>
      <c r="J66" s="3"/>
    </row>
    <row r="67" spans="1:13" ht="18" customHeight="1" x14ac:dyDescent="0.25">
      <c r="A67" s="132"/>
      <c r="B67" s="104"/>
      <c r="C67" s="1"/>
      <c r="D67" s="6"/>
      <c r="E67" s="2"/>
      <c r="F67" s="3"/>
      <c r="G67" s="2"/>
      <c r="H67" s="1"/>
      <c r="I67" s="4"/>
      <c r="J67" s="3"/>
    </row>
    <row r="68" spans="1:13" ht="18" customHeight="1" x14ac:dyDescent="0.25">
      <c r="B68" s="2"/>
      <c r="C68" s="1"/>
      <c r="E68" s="2"/>
      <c r="F68" s="3"/>
      <c r="G68" s="2"/>
      <c r="H68" s="1"/>
      <c r="I68" s="4"/>
      <c r="J68" s="3"/>
    </row>
    <row r="69" spans="1:13" ht="18" customHeight="1" x14ac:dyDescent="0.25">
      <c r="B69" s="328" t="s">
        <v>66</v>
      </c>
      <c r="C69" s="328"/>
      <c r="D69" s="328"/>
      <c r="E69" s="328"/>
      <c r="F69" s="328"/>
      <c r="G69" s="328"/>
      <c r="H69" s="328"/>
      <c r="I69" s="328"/>
      <c r="J69" s="328"/>
    </row>
    <row r="70" spans="1:13" ht="18" customHeight="1" x14ac:dyDescent="0.25">
      <c r="B70" s="302"/>
      <c r="C70" s="302"/>
      <c r="D70" s="302"/>
      <c r="E70" s="302"/>
      <c r="F70" s="302"/>
      <c r="G70" s="302"/>
      <c r="H70" s="302"/>
      <c r="I70" s="302"/>
      <c r="J70" s="302"/>
    </row>
    <row r="71" spans="1:13" ht="18" customHeight="1" x14ac:dyDescent="0.25"/>
    <row r="72" spans="1:13" ht="18" customHeight="1" x14ac:dyDescent="0.25">
      <c r="B72" s="5" t="s">
        <v>144</v>
      </c>
      <c r="C72" s="5"/>
      <c r="D72" s="6" t="s">
        <v>0</v>
      </c>
      <c r="E72" s="311" t="s">
        <v>151</v>
      </c>
      <c r="F72" s="128"/>
      <c r="G72" s="6"/>
      <c r="H72" s="6"/>
      <c r="I72" s="6"/>
      <c r="J72" s="6"/>
    </row>
    <row r="73" spans="1:13" ht="18" customHeight="1" x14ac:dyDescent="0.25">
      <c r="B73" s="5" t="s">
        <v>68</v>
      </c>
      <c r="C73" s="5"/>
      <c r="D73" s="6" t="s">
        <v>0</v>
      </c>
      <c r="E73" s="8" t="s">
        <v>115</v>
      </c>
      <c r="F73" s="9"/>
      <c r="G73" s="6"/>
      <c r="H73" s="6"/>
      <c r="I73" s="6"/>
      <c r="J73" s="6"/>
    </row>
    <row r="74" spans="1:13" ht="18" customHeight="1" x14ac:dyDescent="0.25">
      <c r="B74" s="5" t="s">
        <v>69</v>
      </c>
      <c r="C74" s="5"/>
      <c r="D74" s="6" t="s">
        <v>0</v>
      </c>
      <c r="E74" s="8"/>
      <c r="F74" s="9"/>
      <c r="G74" s="6"/>
      <c r="H74" s="6"/>
      <c r="I74" s="6"/>
      <c r="J74" s="6"/>
    </row>
    <row r="75" spans="1:13" ht="18" customHeight="1" x14ac:dyDescent="0.25">
      <c r="B75" s="5" t="s">
        <v>70</v>
      </c>
      <c r="C75" s="5"/>
      <c r="D75" s="6" t="s">
        <v>0</v>
      </c>
      <c r="E75" s="8">
        <v>74.72</v>
      </c>
      <c r="F75" s="9"/>
      <c r="G75" s="6"/>
      <c r="H75" s="6"/>
      <c r="I75" s="6"/>
      <c r="J75" s="6"/>
    </row>
    <row r="76" spans="1:13" ht="18" customHeight="1" x14ac:dyDescent="0.25">
      <c r="B76" s="10"/>
      <c r="C76" s="6"/>
      <c r="D76" s="6"/>
      <c r="E76" s="6"/>
      <c r="F76" s="6"/>
      <c r="G76" s="6"/>
      <c r="H76" s="6"/>
      <c r="I76" s="6"/>
      <c r="J76" s="6"/>
    </row>
    <row r="77" spans="1:13" ht="18" customHeight="1" x14ac:dyDescent="0.35">
      <c r="A77" s="11"/>
      <c r="B77" s="12"/>
      <c r="C77" s="329" t="s">
        <v>71</v>
      </c>
      <c r="D77" s="330"/>
      <c r="E77" s="330"/>
      <c r="F77" s="331"/>
      <c r="G77" s="326" t="s">
        <v>72</v>
      </c>
      <c r="H77" s="326" t="s">
        <v>73</v>
      </c>
      <c r="I77" s="326" t="s">
        <v>74</v>
      </c>
      <c r="J77" s="320" t="s">
        <v>75</v>
      </c>
      <c r="K77" s="13"/>
      <c r="M77" s="275"/>
    </row>
    <row r="78" spans="1:13" ht="18" customHeight="1" x14ac:dyDescent="0.35">
      <c r="A78" s="11"/>
      <c r="B78" s="14"/>
      <c r="C78" s="332"/>
      <c r="D78" s="333"/>
      <c r="E78" s="333"/>
      <c r="F78" s="334"/>
      <c r="G78" s="327"/>
      <c r="H78" s="327"/>
      <c r="I78" s="327"/>
      <c r="J78" s="323"/>
      <c r="K78" s="13"/>
      <c r="M78" s="275"/>
    </row>
    <row r="79" spans="1:13" ht="18" customHeight="1" x14ac:dyDescent="0.35">
      <c r="A79" s="11"/>
      <c r="B79" s="15" t="s">
        <v>33</v>
      </c>
      <c r="C79" s="16" t="s">
        <v>76</v>
      </c>
      <c r="D79" s="17"/>
      <c r="E79" s="17"/>
      <c r="F79" s="15"/>
      <c r="G79" s="18"/>
      <c r="H79" s="18"/>
      <c r="I79" s="18"/>
      <c r="J79" s="16"/>
      <c r="K79" s="13"/>
      <c r="M79" s="275"/>
    </row>
    <row r="80" spans="1:13" ht="18" customHeight="1" x14ac:dyDescent="0.35">
      <c r="A80" s="11"/>
      <c r="B80" s="15"/>
      <c r="C80" s="16"/>
      <c r="D80" s="17"/>
      <c r="E80" s="17"/>
      <c r="F80" s="15"/>
      <c r="G80" s="18"/>
      <c r="H80" s="18"/>
      <c r="I80" s="18"/>
      <c r="J80" s="16"/>
      <c r="K80" s="13"/>
      <c r="M80" s="275"/>
    </row>
    <row r="81" spans="1:13" ht="18" customHeight="1" x14ac:dyDescent="0.35">
      <c r="A81" s="11"/>
      <c r="B81" s="15"/>
      <c r="C81" s="19" t="s">
        <v>119</v>
      </c>
      <c r="D81" s="20"/>
      <c r="E81" s="20"/>
      <c r="F81" s="21"/>
      <c r="G81" s="22">
        <v>1</v>
      </c>
      <c r="H81" s="22">
        <v>24</v>
      </c>
      <c r="I81" s="23">
        <v>129.43</v>
      </c>
      <c r="J81" s="31">
        <f>ROUND(G81*I81*H81,2)</f>
        <v>3106.32</v>
      </c>
      <c r="K81" s="13"/>
      <c r="M81" s="275"/>
    </row>
    <row r="82" spans="1:13" ht="18" customHeight="1" x14ac:dyDescent="0.25">
      <c r="A82" s="11"/>
      <c r="B82" s="15"/>
      <c r="C82" s="19" t="s">
        <v>120</v>
      </c>
      <c r="D82" s="20"/>
      <c r="E82" s="20"/>
      <c r="F82" s="21"/>
      <c r="G82" s="22">
        <v>3</v>
      </c>
      <c r="H82" s="22">
        <v>24</v>
      </c>
      <c r="I82" s="23">
        <v>95.1</v>
      </c>
      <c r="J82" s="31">
        <f>ROUND(G82*I82*H82,2)</f>
        <v>6847.2</v>
      </c>
      <c r="K82" s="13"/>
    </row>
    <row r="83" spans="1:13" ht="18" customHeight="1" x14ac:dyDescent="0.25">
      <c r="A83" s="11"/>
      <c r="B83" s="15"/>
      <c r="C83" s="19" t="s">
        <v>121</v>
      </c>
      <c r="D83" s="20"/>
      <c r="E83" s="20"/>
      <c r="F83" s="21"/>
      <c r="G83" s="22">
        <v>6</v>
      </c>
      <c r="H83" s="22">
        <v>24</v>
      </c>
      <c r="I83" s="23">
        <v>73.260000000000005</v>
      </c>
      <c r="J83" s="31">
        <f>ROUND(G83*I83*H83,2)</f>
        <v>10549.44</v>
      </c>
      <c r="K83" s="13"/>
    </row>
    <row r="84" spans="1:13" ht="18" customHeight="1" x14ac:dyDescent="0.25">
      <c r="A84" s="11"/>
      <c r="B84" s="15"/>
      <c r="C84" s="19"/>
      <c r="D84" s="20"/>
      <c r="E84" s="20"/>
      <c r="F84" s="21"/>
      <c r="G84" s="22"/>
      <c r="H84" s="22"/>
      <c r="I84" s="23"/>
      <c r="J84" s="31"/>
      <c r="K84" s="13"/>
    </row>
    <row r="85" spans="1:13" ht="18" customHeight="1" x14ac:dyDescent="0.25">
      <c r="A85" s="11"/>
      <c r="B85" s="15"/>
      <c r="C85" s="16"/>
      <c r="D85" s="17"/>
      <c r="E85" s="17"/>
      <c r="F85" s="15"/>
      <c r="G85" s="18"/>
      <c r="H85" s="18"/>
      <c r="I85" s="25"/>
      <c r="J85" s="26"/>
      <c r="K85" s="13"/>
    </row>
    <row r="86" spans="1:13" ht="18" customHeight="1" x14ac:dyDescent="0.25">
      <c r="A86" s="11"/>
      <c r="B86" s="15"/>
      <c r="C86" s="27" t="s">
        <v>78</v>
      </c>
      <c r="D86" s="10"/>
      <c r="E86" s="10"/>
      <c r="F86" s="28"/>
      <c r="G86" s="29"/>
      <c r="H86" s="29"/>
      <c r="I86" s="30"/>
      <c r="J86" s="31">
        <f>SUM(J81:J85)</f>
        <v>20502.96</v>
      </c>
      <c r="K86" s="13"/>
    </row>
    <row r="87" spans="1:13" ht="18" customHeight="1" x14ac:dyDescent="0.25">
      <c r="A87" s="11"/>
      <c r="B87" s="15"/>
      <c r="C87" s="320" t="s">
        <v>79</v>
      </c>
      <c r="D87" s="321"/>
      <c r="E87" s="321"/>
      <c r="F87" s="322"/>
      <c r="G87" s="326" t="s">
        <v>149</v>
      </c>
      <c r="H87" s="326" t="s">
        <v>73</v>
      </c>
      <c r="I87" s="326" t="s">
        <v>74</v>
      </c>
      <c r="J87" s="320" t="s">
        <v>75</v>
      </c>
      <c r="K87" s="13"/>
    </row>
    <row r="88" spans="1:13" ht="18" customHeight="1" x14ac:dyDescent="0.25">
      <c r="A88" s="11"/>
      <c r="B88" s="15"/>
      <c r="C88" s="323"/>
      <c r="D88" s="324"/>
      <c r="E88" s="324"/>
      <c r="F88" s="325"/>
      <c r="G88" s="327"/>
      <c r="H88" s="327"/>
      <c r="I88" s="327"/>
      <c r="J88" s="323"/>
      <c r="K88" s="13"/>
    </row>
    <row r="89" spans="1:13" ht="18" customHeight="1" x14ac:dyDescent="0.25">
      <c r="A89" s="11"/>
      <c r="B89" s="15" t="s">
        <v>41</v>
      </c>
      <c r="C89" s="32" t="s">
        <v>81</v>
      </c>
      <c r="D89" s="33"/>
      <c r="E89" s="33"/>
      <c r="F89" s="34"/>
      <c r="G89" s="35"/>
      <c r="H89" s="35"/>
      <c r="I89" s="35"/>
      <c r="J89" s="36"/>
      <c r="K89" s="13"/>
    </row>
    <row r="90" spans="1:13" ht="18" customHeight="1" x14ac:dyDescent="0.25">
      <c r="A90" s="11"/>
      <c r="B90" s="15"/>
      <c r="C90" s="37"/>
      <c r="D90" s="38"/>
      <c r="E90" s="38"/>
      <c r="F90" s="39"/>
      <c r="G90" s="18"/>
      <c r="H90" s="18"/>
      <c r="I90" s="18"/>
      <c r="J90" s="16"/>
      <c r="K90" s="13"/>
    </row>
    <row r="91" spans="1:13" ht="18" customHeight="1" x14ac:dyDescent="0.25">
      <c r="A91" s="11"/>
      <c r="B91" s="15"/>
      <c r="C91" s="37" t="s">
        <v>153</v>
      </c>
      <c r="D91" s="38"/>
      <c r="E91" s="38"/>
      <c r="F91" s="39"/>
      <c r="G91" s="18">
        <v>1</v>
      </c>
      <c r="H91" s="18">
        <v>24</v>
      </c>
      <c r="I91" s="25">
        <v>370</v>
      </c>
      <c r="J91" s="45">
        <f>G91*H91*I91</f>
        <v>8880</v>
      </c>
      <c r="K91" s="13"/>
    </row>
    <row r="92" spans="1:13" ht="18" customHeight="1" x14ac:dyDescent="0.25">
      <c r="A92" s="11"/>
      <c r="B92" s="15"/>
      <c r="C92" s="37" t="s">
        <v>154</v>
      </c>
      <c r="D92" s="41"/>
      <c r="E92" s="41"/>
      <c r="F92" s="42"/>
      <c r="G92" s="22"/>
      <c r="H92" s="43"/>
      <c r="I92" s="44"/>
      <c r="J92" s="45">
        <f>ROUND(10%*J86,2)</f>
        <v>2050.3000000000002</v>
      </c>
      <c r="K92" s="13"/>
    </row>
    <row r="93" spans="1:13" ht="18" customHeight="1" x14ac:dyDescent="0.25">
      <c r="A93" s="11"/>
      <c r="B93" s="15"/>
      <c r="C93" s="37"/>
      <c r="D93" s="41"/>
      <c r="E93" s="41"/>
      <c r="F93" s="42"/>
      <c r="G93" s="22"/>
      <c r="H93" s="43"/>
      <c r="I93" s="44"/>
      <c r="J93" s="45"/>
      <c r="K93" s="13"/>
    </row>
    <row r="94" spans="1:13" ht="18" customHeight="1" x14ac:dyDescent="0.25">
      <c r="A94" s="11"/>
      <c r="B94" s="15"/>
      <c r="C94" s="46"/>
      <c r="D94" s="47"/>
      <c r="E94" s="47"/>
      <c r="F94" s="48"/>
      <c r="G94" s="18"/>
      <c r="H94" s="18"/>
      <c r="I94" s="25"/>
      <c r="J94" s="26"/>
      <c r="K94" s="13"/>
    </row>
    <row r="95" spans="1:13" ht="18" customHeight="1" x14ac:dyDescent="0.25">
      <c r="A95" s="11"/>
      <c r="B95" s="15"/>
      <c r="C95" s="27" t="s">
        <v>83</v>
      </c>
      <c r="D95" s="10"/>
      <c r="E95" s="10"/>
      <c r="F95" s="28"/>
      <c r="G95" s="29"/>
      <c r="H95" s="29"/>
      <c r="I95" s="30"/>
      <c r="J95" s="31">
        <f>SUM(J91:J94)</f>
        <v>10930.3</v>
      </c>
      <c r="K95" s="13"/>
    </row>
    <row r="96" spans="1:13" ht="18" customHeight="1" x14ac:dyDescent="0.25">
      <c r="A96" s="11"/>
      <c r="B96" s="15" t="s">
        <v>84</v>
      </c>
      <c r="C96" s="36" t="s">
        <v>85</v>
      </c>
      <c r="D96" s="66"/>
      <c r="E96" s="66"/>
      <c r="F96" s="66"/>
      <c r="G96" s="66"/>
      <c r="H96" s="50"/>
      <c r="I96" s="51"/>
      <c r="J96" s="52">
        <f>J86+J95</f>
        <v>31433.26</v>
      </c>
      <c r="K96" s="13"/>
    </row>
    <row r="97" spans="1:11" ht="18" customHeight="1" x14ac:dyDescent="0.25">
      <c r="A97" s="11"/>
      <c r="B97" s="17" t="s">
        <v>86</v>
      </c>
      <c r="C97" s="53" t="s">
        <v>69</v>
      </c>
      <c r="D97" s="133"/>
      <c r="E97" s="54"/>
      <c r="F97" s="54"/>
      <c r="G97" s="134"/>
      <c r="H97" s="49"/>
      <c r="I97" s="51"/>
      <c r="J97" s="52"/>
      <c r="K97" s="13"/>
    </row>
    <row r="98" spans="1:11" ht="18" customHeight="1" x14ac:dyDescent="0.25">
      <c r="A98" s="11"/>
      <c r="B98" s="15" t="s">
        <v>87</v>
      </c>
      <c r="C98" s="27" t="s">
        <v>88</v>
      </c>
      <c r="D98" s="10"/>
      <c r="E98" s="10"/>
      <c r="F98" s="10"/>
      <c r="G98" s="10"/>
      <c r="H98" s="50"/>
      <c r="I98" s="51"/>
      <c r="J98" s="52">
        <f>J96</f>
        <v>31433.26</v>
      </c>
      <c r="K98" s="13"/>
    </row>
    <row r="99" spans="1:11" ht="18" customHeight="1" x14ac:dyDescent="0.25">
      <c r="A99" s="11"/>
      <c r="B99" s="15"/>
      <c r="C99" s="320" t="s">
        <v>89</v>
      </c>
      <c r="D99" s="321"/>
      <c r="E99" s="321"/>
      <c r="F99" s="322"/>
      <c r="G99" s="326" t="s">
        <v>90</v>
      </c>
      <c r="H99" s="326" t="s">
        <v>70</v>
      </c>
      <c r="I99" s="326" t="s">
        <v>91</v>
      </c>
      <c r="J99" s="320" t="s">
        <v>75</v>
      </c>
      <c r="K99" s="13"/>
    </row>
    <row r="100" spans="1:11" ht="18" customHeight="1" x14ac:dyDescent="0.25">
      <c r="A100" s="11"/>
      <c r="B100" s="15"/>
      <c r="C100" s="323"/>
      <c r="D100" s="324"/>
      <c r="E100" s="324"/>
      <c r="F100" s="325"/>
      <c r="G100" s="327"/>
      <c r="H100" s="327"/>
      <c r="I100" s="327"/>
      <c r="J100" s="323"/>
      <c r="K100" s="13"/>
    </row>
    <row r="101" spans="1:11" ht="18" customHeight="1" x14ac:dyDescent="0.25">
      <c r="A101" s="11"/>
      <c r="B101" s="15" t="s">
        <v>92</v>
      </c>
      <c r="C101" s="16" t="s">
        <v>93</v>
      </c>
      <c r="D101" s="17"/>
      <c r="E101" s="17"/>
      <c r="F101" s="15"/>
      <c r="G101" s="18"/>
      <c r="H101" s="18"/>
      <c r="I101" s="18"/>
      <c r="J101" s="16"/>
      <c r="K101" s="13"/>
    </row>
    <row r="102" spans="1:11" ht="18" customHeight="1" x14ac:dyDescent="0.25">
      <c r="A102" s="11"/>
      <c r="B102" s="15"/>
      <c r="C102" s="16"/>
      <c r="D102" s="17"/>
      <c r="E102" s="17"/>
      <c r="F102" s="15"/>
      <c r="G102" s="18"/>
      <c r="H102" s="18"/>
      <c r="I102" s="18"/>
      <c r="J102" s="16"/>
      <c r="K102" s="13"/>
    </row>
    <row r="103" spans="1:11" ht="18" customHeight="1" x14ac:dyDescent="0.25">
      <c r="A103" s="11"/>
      <c r="B103" s="15"/>
      <c r="C103" s="113" t="s">
        <v>150</v>
      </c>
      <c r="D103" s="89"/>
      <c r="E103" s="89"/>
      <c r="F103" s="90"/>
      <c r="G103" s="100" t="s">
        <v>145</v>
      </c>
      <c r="H103" s="125">
        <v>5</v>
      </c>
      <c r="I103" s="24">
        <v>5000</v>
      </c>
      <c r="J103" s="31">
        <f>H103*I103</f>
        <v>25000</v>
      </c>
      <c r="K103" s="13"/>
    </row>
    <row r="104" spans="1:11" ht="18" customHeight="1" x14ac:dyDescent="0.25">
      <c r="A104" s="11"/>
      <c r="B104" s="15"/>
      <c r="C104" s="113"/>
      <c r="D104" s="89"/>
      <c r="E104" s="89"/>
      <c r="F104" s="90"/>
      <c r="G104" s="100"/>
      <c r="H104" s="100"/>
      <c r="I104" s="24"/>
      <c r="J104" s="31"/>
      <c r="K104" s="13"/>
    </row>
    <row r="105" spans="1:11" ht="18" customHeight="1" x14ac:dyDescent="0.25">
      <c r="A105" s="11"/>
      <c r="B105" s="15"/>
      <c r="C105" s="16"/>
      <c r="D105" s="17"/>
      <c r="E105" s="17"/>
      <c r="F105" s="15"/>
      <c r="G105" s="101"/>
      <c r="H105" s="18"/>
      <c r="I105" s="18"/>
      <c r="J105" s="31"/>
      <c r="K105" s="13"/>
    </row>
    <row r="106" spans="1:11" ht="18" customHeight="1" x14ac:dyDescent="0.25">
      <c r="A106" s="11"/>
      <c r="B106" s="15"/>
      <c r="C106" s="16"/>
      <c r="D106" s="17"/>
      <c r="E106" s="17"/>
      <c r="F106" s="15"/>
      <c r="G106" s="18"/>
      <c r="H106" s="18"/>
      <c r="I106" s="18"/>
      <c r="J106" s="31"/>
      <c r="K106" s="13"/>
    </row>
    <row r="107" spans="1:11" ht="18" customHeight="1" x14ac:dyDescent="0.25">
      <c r="A107" s="11"/>
      <c r="B107" s="15"/>
      <c r="C107" s="16"/>
      <c r="D107" s="17"/>
      <c r="E107" s="17"/>
      <c r="F107" s="15"/>
      <c r="G107" s="18"/>
      <c r="H107" s="18"/>
      <c r="I107" s="18"/>
      <c r="J107" s="31"/>
      <c r="K107" s="13"/>
    </row>
    <row r="108" spans="1:11" ht="18" customHeight="1" x14ac:dyDescent="0.25">
      <c r="A108" s="11"/>
      <c r="B108" s="15"/>
      <c r="C108" s="27" t="s">
        <v>94</v>
      </c>
      <c r="D108" s="10"/>
      <c r="E108" s="10"/>
      <c r="F108" s="28"/>
      <c r="G108" s="29"/>
      <c r="H108" s="29"/>
      <c r="I108" s="29"/>
      <c r="J108" s="62">
        <f>SUM(J102:J107)</f>
        <v>25000</v>
      </c>
      <c r="K108" s="13"/>
    </row>
    <row r="109" spans="1:11" ht="18" customHeight="1" x14ac:dyDescent="0.25">
      <c r="A109" s="11"/>
      <c r="B109" s="15" t="s">
        <v>95</v>
      </c>
      <c r="C109" s="49" t="s">
        <v>96</v>
      </c>
      <c r="D109" s="50"/>
      <c r="E109" s="50"/>
      <c r="F109" s="50"/>
      <c r="G109" s="50"/>
      <c r="H109" s="50"/>
      <c r="I109" s="50"/>
      <c r="J109" s="63">
        <f>ROUND((SUM(J98+J108)),2)</f>
        <v>56433.26</v>
      </c>
      <c r="K109" s="13"/>
    </row>
    <row r="110" spans="1:11" ht="18" customHeight="1" x14ac:dyDescent="0.25">
      <c r="A110" s="11"/>
      <c r="B110" s="15" t="s">
        <v>97</v>
      </c>
      <c r="C110" s="49" t="s">
        <v>98</v>
      </c>
      <c r="D110" s="50"/>
      <c r="E110" s="50"/>
      <c r="F110" s="50"/>
      <c r="G110" s="50"/>
      <c r="H110" s="50"/>
      <c r="I110" s="64" t="s">
        <v>99</v>
      </c>
      <c r="J110" s="63"/>
      <c r="K110" s="13"/>
    </row>
    <row r="111" spans="1:11" ht="18" customHeight="1" x14ac:dyDescent="0.25">
      <c r="A111" s="11"/>
      <c r="B111" s="15" t="s">
        <v>46</v>
      </c>
      <c r="C111" s="49" t="s">
        <v>100</v>
      </c>
      <c r="D111" s="50"/>
      <c r="E111" s="50"/>
      <c r="F111" s="50"/>
      <c r="G111" s="50"/>
      <c r="H111" s="50"/>
      <c r="I111" s="64" t="s">
        <v>99</v>
      </c>
      <c r="J111" s="63"/>
      <c r="K111" s="13"/>
    </row>
    <row r="112" spans="1:11" ht="18" customHeight="1" thickBot="1" x14ac:dyDescent="0.3">
      <c r="A112" s="11"/>
      <c r="B112" s="15" t="s">
        <v>101</v>
      </c>
      <c r="C112" s="49" t="s">
        <v>102</v>
      </c>
      <c r="D112" s="50"/>
      <c r="E112" s="50"/>
      <c r="F112" s="50"/>
      <c r="G112" s="50"/>
      <c r="H112" s="50"/>
      <c r="I112" s="65" t="s">
        <v>103</v>
      </c>
      <c r="J112" s="63"/>
      <c r="K112" s="13"/>
    </row>
    <row r="113" spans="1:14" ht="18" customHeight="1" thickBot="1" x14ac:dyDescent="0.3">
      <c r="A113" s="11"/>
      <c r="B113" s="15" t="s">
        <v>104</v>
      </c>
      <c r="C113" s="36" t="s">
        <v>105</v>
      </c>
      <c r="D113" s="66"/>
      <c r="E113" s="66"/>
      <c r="F113" s="66"/>
      <c r="G113" s="66"/>
      <c r="H113" s="318" t="s">
        <v>384</v>
      </c>
      <c r="I113" s="319"/>
      <c r="J113" s="306">
        <f>J109/E75</f>
        <v>755.26311563169168</v>
      </c>
      <c r="K113" s="13"/>
      <c r="L113" s="264">
        <f>J113*E75</f>
        <v>56433.26</v>
      </c>
      <c r="M113" s="276">
        <f t="shared" ref="M113" si="0">24/8</f>
        <v>3</v>
      </c>
      <c r="N113" s="120">
        <v>1</v>
      </c>
    </row>
    <row r="114" spans="1:14" ht="18" customHeight="1" x14ac:dyDescent="0.25">
      <c r="A114" s="143"/>
      <c r="B114" s="29" t="s">
        <v>381</v>
      </c>
      <c r="C114" s="36" t="s">
        <v>382</v>
      </c>
      <c r="D114" s="66"/>
      <c r="E114" s="66"/>
      <c r="F114" s="66"/>
      <c r="G114" s="66"/>
      <c r="H114" s="66"/>
      <c r="I114" s="67" t="s">
        <v>383</v>
      </c>
      <c r="J114" s="310">
        <f>J113*E75</f>
        <v>56433.26</v>
      </c>
      <c r="K114" s="143"/>
      <c r="L114" s="305"/>
      <c r="M114" s="304"/>
      <c r="N114" s="120"/>
    </row>
    <row r="115" spans="1:14" ht="75" customHeight="1" x14ac:dyDescent="0.25">
      <c r="B115" s="69"/>
      <c r="C115" s="69"/>
      <c r="D115" s="69"/>
      <c r="E115" s="69"/>
      <c r="F115" s="70"/>
      <c r="G115" s="71"/>
      <c r="H115" s="71"/>
      <c r="I115" s="72"/>
      <c r="J115" s="73"/>
    </row>
    <row r="116" spans="1:14" ht="18" customHeight="1" x14ac:dyDescent="0.25">
      <c r="B116" s="1" t="s">
        <v>53</v>
      </c>
      <c r="C116" s="1"/>
      <c r="D116" s="1"/>
      <c r="E116" s="1"/>
      <c r="G116" s="75"/>
      <c r="H116" s="111"/>
      <c r="I116" s="111" t="s">
        <v>375</v>
      </c>
      <c r="J116" s="74"/>
    </row>
    <row r="117" spans="1:14" ht="18" customHeight="1" x14ac:dyDescent="0.25">
      <c r="B117" s="1"/>
      <c r="C117" s="1"/>
      <c r="D117" s="1"/>
      <c r="E117" s="1"/>
      <c r="G117" s="75"/>
      <c r="H117" s="111"/>
      <c r="I117" s="111"/>
      <c r="J117" s="74"/>
    </row>
    <row r="118" spans="1:14" ht="18" customHeight="1" x14ac:dyDescent="0.25">
      <c r="B118" s="2"/>
      <c r="C118" s="2"/>
      <c r="D118" s="77"/>
      <c r="E118" s="2"/>
      <c r="F118" s="2"/>
      <c r="G118" s="74"/>
      <c r="H118" s="78"/>
      <c r="I118" s="78"/>
      <c r="J118" s="76"/>
    </row>
    <row r="119" spans="1:14" ht="18" customHeight="1" x14ac:dyDescent="0.25">
      <c r="B119" s="79" t="s">
        <v>146</v>
      </c>
      <c r="C119" s="282"/>
      <c r="D119" s="282"/>
      <c r="E119" s="2"/>
      <c r="G119" s="80"/>
      <c r="H119" s="80"/>
      <c r="I119" s="80" t="s">
        <v>365</v>
      </c>
      <c r="J119" s="76"/>
    </row>
    <row r="120" spans="1:14" ht="18" customHeight="1" x14ac:dyDescent="0.25">
      <c r="B120" s="81" t="s">
        <v>356</v>
      </c>
      <c r="C120" s="283"/>
      <c r="D120" s="81"/>
      <c r="E120" s="1"/>
      <c r="F120" s="75"/>
      <c r="G120" s="75"/>
      <c r="H120" s="75"/>
      <c r="I120" s="75" t="s">
        <v>366</v>
      </c>
      <c r="J120" s="76"/>
    </row>
    <row r="121" spans="1:14" ht="18" customHeight="1" x14ac:dyDescent="0.25">
      <c r="B121" s="82"/>
      <c r="C121" s="2"/>
      <c r="D121" s="2"/>
      <c r="E121" s="77"/>
      <c r="F121" s="2"/>
      <c r="G121" s="2"/>
      <c r="H121" s="2"/>
      <c r="I121" s="78"/>
      <c r="J121" s="78"/>
    </row>
    <row r="122" spans="1:14" ht="18" customHeight="1" x14ac:dyDescent="0.25">
      <c r="B122" s="82"/>
      <c r="C122" s="2"/>
      <c r="D122" s="2"/>
      <c r="E122" s="77"/>
      <c r="F122" s="2"/>
      <c r="G122" s="2"/>
      <c r="H122" s="2"/>
      <c r="I122" s="78"/>
      <c r="J122" s="78"/>
    </row>
    <row r="123" spans="1:14" ht="18" customHeight="1" x14ac:dyDescent="0.25">
      <c r="B123" s="82"/>
      <c r="C123" s="2"/>
      <c r="D123" s="2"/>
      <c r="E123" s="77"/>
      <c r="F123" s="2"/>
      <c r="G123" s="2"/>
      <c r="H123" s="2"/>
      <c r="I123" s="78"/>
      <c r="J123" s="78"/>
    </row>
    <row r="124" spans="1:14" ht="18" customHeight="1" x14ac:dyDescent="0.25">
      <c r="B124" s="2"/>
      <c r="C124" s="76"/>
      <c r="D124" s="75"/>
      <c r="F124" s="81" t="s">
        <v>380</v>
      </c>
      <c r="G124" s="2"/>
      <c r="I124" s="83"/>
    </row>
    <row r="125" spans="1:14" ht="18" customHeight="1" x14ac:dyDescent="0.25">
      <c r="B125" s="2"/>
      <c r="C125" s="76"/>
      <c r="D125" s="75"/>
      <c r="F125" s="81"/>
      <c r="G125" s="2"/>
      <c r="I125" s="83"/>
    </row>
    <row r="126" spans="1:14" ht="18" customHeight="1" x14ac:dyDescent="0.25">
      <c r="B126" s="2"/>
      <c r="C126" s="76"/>
      <c r="D126" s="2"/>
      <c r="E126" s="2"/>
      <c r="F126" s="74"/>
      <c r="G126" s="2"/>
      <c r="H126" s="82"/>
      <c r="I126" s="84"/>
      <c r="J126" s="74"/>
    </row>
    <row r="127" spans="1:14" ht="18" customHeight="1" x14ac:dyDescent="0.25">
      <c r="B127" s="85"/>
      <c r="C127" s="76"/>
      <c r="D127" s="85"/>
      <c r="E127" s="85"/>
      <c r="F127" s="80" t="s">
        <v>376</v>
      </c>
      <c r="G127" s="85"/>
      <c r="H127" s="78"/>
      <c r="I127" s="86"/>
      <c r="J127" s="74"/>
    </row>
    <row r="128" spans="1:14" ht="18" customHeight="1" x14ac:dyDescent="0.25">
      <c r="B128" s="2"/>
      <c r="C128" s="76"/>
      <c r="D128" s="87"/>
      <c r="E128" s="2"/>
      <c r="F128" s="137" t="s">
        <v>377</v>
      </c>
      <c r="G128" s="2"/>
      <c r="H128" s="80"/>
      <c r="I128" s="2"/>
      <c r="J128" s="74"/>
    </row>
    <row r="129" spans="1:11" ht="18" customHeight="1" x14ac:dyDescent="0.25">
      <c r="B129" s="104" t="s">
        <v>373</v>
      </c>
      <c r="C129" s="1"/>
      <c r="D129" s="6" t="s">
        <v>0</v>
      </c>
      <c r="E129" s="2" t="s">
        <v>370</v>
      </c>
      <c r="F129" s="3"/>
      <c r="G129" s="2"/>
      <c r="H129" s="1"/>
      <c r="I129" s="4"/>
      <c r="J129" s="3"/>
    </row>
    <row r="130" spans="1:11" ht="18" x14ac:dyDescent="0.25">
      <c r="B130" s="104" t="s">
        <v>374</v>
      </c>
      <c r="C130" s="1"/>
      <c r="D130" s="6" t="s">
        <v>0</v>
      </c>
      <c r="E130" s="2" t="s">
        <v>372</v>
      </c>
      <c r="F130" s="3"/>
      <c r="G130" s="2"/>
      <c r="H130" s="1"/>
      <c r="I130" s="4"/>
      <c r="J130" s="3"/>
    </row>
    <row r="131" spans="1:11" ht="18" x14ac:dyDescent="0.25">
      <c r="B131" s="104"/>
      <c r="C131" s="1"/>
      <c r="D131" s="6"/>
      <c r="E131" s="2"/>
      <c r="F131" s="3"/>
      <c r="G131" s="2"/>
      <c r="H131" s="1"/>
      <c r="I131" s="4"/>
      <c r="J131" s="3"/>
    </row>
    <row r="132" spans="1:11" ht="19.5" x14ac:dyDescent="0.25">
      <c r="B132" s="328" t="s">
        <v>66</v>
      </c>
      <c r="C132" s="328"/>
      <c r="D132" s="328"/>
      <c r="E132" s="328"/>
      <c r="F132" s="328"/>
      <c r="G132" s="328"/>
      <c r="H132" s="328"/>
      <c r="I132" s="328"/>
      <c r="J132" s="328"/>
    </row>
    <row r="134" spans="1:11" ht="18" x14ac:dyDescent="0.25">
      <c r="B134" s="5" t="s">
        <v>144</v>
      </c>
      <c r="C134" s="5"/>
      <c r="D134" s="6" t="s">
        <v>0</v>
      </c>
      <c r="E134" s="311" t="s">
        <v>158</v>
      </c>
      <c r="F134" s="311"/>
      <c r="G134" s="312"/>
      <c r="H134" s="6"/>
      <c r="I134" s="6"/>
      <c r="J134" s="6"/>
    </row>
    <row r="135" spans="1:11" ht="18" x14ac:dyDescent="0.25">
      <c r="B135" s="5" t="s">
        <v>68</v>
      </c>
      <c r="C135" s="5"/>
      <c r="D135" s="6" t="s">
        <v>0</v>
      </c>
      <c r="E135" s="8" t="s">
        <v>115</v>
      </c>
      <c r="F135" s="9"/>
      <c r="G135" s="6"/>
      <c r="H135" s="6"/>
      <c r="I135" s="6"/>
      <c r="J135" s="6"/>
    </row>
    <row r="136" spans="1:11" ht="18" x14ac:dyDescent="0.25">
      <c r="B136" s="5" t="s">
        <v>69</v>
      </c>
      <c r="C136" s="5"/>
      <c r="D136" s="6" t="s">
        <v>0</v>
      </c>
      <c r="E136" s="8"/>
      <c r="F136" s="9"/>
      <c r="G136" s="6"/>
      <c r="H136" s="6"/>
      <c r="I136" s="6"/>
      <c r="J136" s="6"/>
    </row>
    <row r="137" spans="1:11" ht="18" x14ac:dyDescent="0.25">
      <c r="B137" s="5" t="s">
        <v>70</v>
      </c>
      <c r="C137" s="5"/>
      <c r="D137" s="6" t="s">
        <v>0</v>
      </c>
      <c r="E137" s="8">
        <v>12.07</v>
      </c>
      <c r="F137" s="9"/>
      <c r="G137" s="6"/>
      <c r="H137" s="6"/>
      <c r="I137" s="6"/>
      <c r="J137" s="6"/>
    </row>
    <row r="138" spans="1:11" ht="18" x14ac:dyDescent="0.25">
      <c r="B138" s="10"/>
      <c r="C138" s="6"/>
      <c r="D138" s="6"/>
      <c r="E138" s="6"/>
      <c r="F138" s="6"/>
      <c r="G138" s="6"/>
      <c r="H138" s="6"/>
      <c r="I138" s="6"/>
      <c r="J138" s="6"/>
    </row>
    <row r="139" spans="1:11" ht="18" x14ac:dyDescent="0.25">
      <c r="A139" s="11"/>
      <c r="B139" s="12"/>
      <c r="C139" s="329" t="s">
        <v>71</v>
      </c>
      <c r="D139" s="330"/>
      <c r="E139" s="330"/>
      <c r="F139" s="331"/>
      <c r="G139" s="326" t="s">
        <v>72</v>
      </c>
      <c r="H139" s="326" t="s">
        <v>73</v>
      </c>
      <c r="I139" s="326" t="s">
        <v>74</v>
      </c>
      <c r="J139" s="320" t="s">
        <v>75</v>
      </c>
      <c r="K139" s="13"/>
    </row>
    <row r="140" spans="1:11" ht="18" x14ac:dyDescent="0.25">
      <c r="A140" s="11"/>
      <c r="B140" s="14"/>
      <c r="C140" s="332"/>
      <c r="D140" s="333"/>
      <c r="E140" s="333"/>
      <c r="F140" s="334"/>
      <c r="G140" s="327"/>
      <c r="H140" s="327"/>
      <c r="I140" s="327"/>
      <c r="J140" s="323"/>
      <c r="K140" s="13"/>
    </row>
    <row r="141" spans="1:11" ht="18" x14ac:dyDescent="0.25">
      <c r="A141" s="11"/>
      <c r="B141" s="15" t="s">
        <v>33</v>
      </c>
      <c r="C141" s="16" t="s">
        <v>76</v>
      </c>
      <c r="D141" s="17"/>
      <c r="E141" s="17"/>
      <c r="F141" s="15"/>
      <c r="G141" s="18"/>
      <c r="H141" s="18"/>
      <c r="I141" s="18"/>
      <c r="J141" s="16"/>
      <c r="K141" s="13"/>
    </row>
    <row r="142" spans="1:11" ht="18" x14ac:dyDescent="0.25">
      <c r="A142" s="11"/>
      <c r="B142" s="15"/>
      <c r="C142" s="16"/>
      <c r="D142" s="17"/>
      <c r="E142" s="17"/>
      <c r="F142" s="15"/>
      <c r="G142" s="18"/>
      <c r="H142" s="18"/>
      <c r="I142" s="18"/>
      <c r="J142" s="16"/>
      <c r="K142" s="13"/>
    </row>
    <row r="143" spans="1:11" ht="18" x14ac:dyDescent="0.25">
      <c r="A143" s="11"/>
      <c r="B143" s="15"/>
      <c r="C143" s="19" t="s">
        <v>119</v>
      </c>
      <c r="D143" s="20"/>
      <c r="E143" s="20"/>
      <c r="F143" s="21"/>
      <c r="G143" s="22">
        <v>1</v>
      </c>
      <c r="H143" s="22">
        <v>56</v>
      </c>
      <c r="I143" s="23">
        <v>129.43</v>
      </c>
      <c r="J143" s="31">
        <f>G143*I143*H143</f>
        <v>7248.08</v>
      </c>
      <c r="K143" s="13"/>
    </row>
    <row r="144" spans="1:11" ht="18" x14ac:dyDescent="0.25">
      <c r="A144" s="11"/>
      <c r="B144" s="15"/>
      <c r="C144" s="19" t="s">
        <v>120</v>
      </c>
      <c r="D144" s="20"/>
      <c r="E144" s="20"/>
      <c r="F144" s="21"/>
      <c r="G144" s="22">
        <v>4</v>
      </c>
      <c r="H144" s="22">
        <v>56</v>
      </c>
      <c r="I144" s="23">
        <v>73.260000000000005</v>
      </c>
      <c r="J144" s="31">
        <f>G144*I144*H144</f>
        <v>16410.240000000002</v>
      </c>
      <c r="K144" s="13"/>
    </row>
    <row r="145" spans="1:11" ht="18" x14ac:dyDescent="0.25">
      <c r="A145" s="11"/>
      <c r="B145" s="15"/>
      <c r="C145" s="19" t="s">
        <v>121</v>
      </c>
      <c r="D145" s="20"/>
      <c r="E145" s="20"/>
      <c r="F145" s="21"/>
      <c r="G145" s="22">
        <v>6</v>
      </c>
      <c r="H145" s="22">
        <v>56</v>
      </c>
      <c r="I145" s="23">
        <v>95.1</v>
      </c>
      <c r="J145" s="31">
        <f>G145*I145*H145</f>
        <v>31953.599999999995</v>
      </c>
      <c r="K145" s="13"/>
    </row>
    <row r="146" spans="1:11" ht="18" x14ac:dyDescent="0.25">
      <c r="A146" s="11"/>
      <c r="B146" s="15"/>
      <c r="C146" s="19"/>
      <c r="D146" s="20"/>
      <c r="E146" s="20"/>
      <c r="F146" s="21"/>
      <c r="G146" s="22"/>
      <c r="H146" s="22"/>
      <c r="I146" s="23"/>
      <c r="J146" s="31"/>
      <c r="K146" s="13"/>
    </row>
    <row r="147" spans="1:11" ht="18" x14ac:dyDescent="0.25">
      <c r="A147" s="11"/>
      <c r="B147" s="15"/>
      <c r="C147" s="19" t="s">
        <v>128</v>
      </c>
      <c r="D147" s="20"/>
      <c r="E147" s="20"/>
      <c r="F147" s="21"/>
      <c r="G147" s="22"/>
      <c r="H147" s="22"/>
      <c r="I147" s="23"/>
      <c r="J147" s="31"/>
      <c r="K147" s="13"/>
    </row>
    <row r="148" spans="1:11" ht="18" x14ac:dyDescent="0.25">
      <c r="A148" s="11"/>
      <c r="B148" s="15"/>
      <c r="C148" s="19" t="s">
        <v>119</v>
      </c>
      <c r="D148" s="20"/>
      <c r="E148" s="20"/>
      <c r="F148" s="21"/>
      <c r="G148" s="22">
        <v>1</v>
      </c>
      <c r="H148" s="22">
        <v>8</v>
      </c>
      <c r="I148" s="23">
        <v>129.43</v>
      </c>
      <c r="J148" s="31">
        <f>G148*I148*H148</f>
        <v>1035.44</v>
      </c>
      <c r="K148" s="13"/>
    </row>
    <row r="149" spans="1:11" ht="18" x14ac:dyDescent="0.25">
      <c r="A149" s="11"/>
      <c r="B149" s="15"/>
      <c r="C149" s="19" t="s">
        <v>120</v>
      </c>
      <c r="D149" s="20"/>
      <c r="E149" s="20"/>
      <c r="F149" s="21"/>
      <c r="G149" s="22">
        <v>2</v>
      </c>
      <c r="H149" s="22">
        <v>8</v>
      </c>
      <c r="I149" s="23">
        <v>73.260000000000005</v>
      </c>
      <c r="J149" s="31">
        <f>G149*I149*H149</f>
        <v>1172.1600000000001</v>
      </c>
      <c r="K149" s="13"/>
    </row>
    <row r="150" spans="1:11" ht="18" x14ac:dyDescent="0.25">
      <c r="A150" s="11"/>
      <c r="B150" s="15"/>
      <c r="C150" s="19" t="s">
        <v>121</v>
      </c>
      <c r="D150" s="20"/>
      <c r="E150" s="20"/>
      <c r="F150" s="21"/>
      <c r="G150" s="22">
        <v>3</v>
      </c>
      <c r="H150" s="22">
        <v>8</v>
      </c>
      <c r="I150" s="23">
        <v>95.1</v>
      </c>
      <c r="J150" s="31">
        <f>G150*I150*H150</f>
        <v>2282.3999999999996</v>
      </c>
      <c r="K150" s="13"/>
    </row>
    <row r="151" spans="1:11" ht="18" x14ac:dyDescent="0.25">
      <c r="A151" s="11"/>
      <c r="B151" s="15"/>
      <c r="C151" s="16"/>
      <c r="D151" s="17"/>
      <c r="E151" s="17"/>
      <c r="F151" s="15"/>
      <c r="G151" s="18"/>
      <c r="H151" s="18"/>
      <c r="I151" s="25"/>
      <c r="J151" s="26"/>
      <c r="K151" s="13"/>
    </row>
    <row r="152" spans="1:11" ht="18" x14ac:dyDescent="0.25">
      <c r="A152" s="11"/>
      <c r="B152" s="15"/>
      <c r="C152" s="27" t="s">
        <v>78</v>
      </c>
      <c r="D152" s="10"/>
      <c r="E152" s="10"/>
      <c r="F152" s="28"/>
      <c r="G152" s="29"/>
      <c r="H152" s="29"/>
      <c r="I152" s="30"/>
      <c r="J152" s="31">
        <f>SUM(J143:J151)</f>
        <v>60101.920000000006</v>
      </c>
      <c r="K152" s="13"/>
    </row>
    <row r="153" spans="1:11" ht="18" x14ac:dyDescent="0.25">
      <c r="A153" s="11"/>
      <c r="B153" s="15"/>
      <c r="C153" s="320" t="s">
        <v>79</v>
      </c>
      <c r="D153" s="321"/>
      <c r="E153" s="321"/>
      <c r="F153" s="322"/>
      <c r="G153" s="326" t="s">
        <v>80</v>
      </c>
      <c r="H153" s="326" t="s">
        <v>73</v>
      </c>
      <c r="I153" s="326" t="s">
        <v>74</v>
      </c>
      <c r="J153" s="320" t="s">
        <v>75</v>
      </c>
      <c r="K153" s="13"/>
    </row>
    <row r="154" spans="1:11" ht="18" x14ac:dyDescent="0.25">
      <c r="A154" s="11"/>
      <c r="B154" s="15"/>
      <c r="C154" s="323"/>
      <c r="D154" s="324"/>
      <c r="E154" s="324"/>
      <c r="F154" s="325"/>
      <c r="G154" s="327"/>
      <c r="H154" s="327"/>
      <c r="I154" s="327"/>
      <c r="J154" s="323"/>
      <c r="K154" s="13"/>
    </row>
    <row r="155" spans="1:11" ht="18" x14ac:dyDescent="0.25">
      <c r="A155" s="11"/>
      <c r="B155" s="15" t="s">
        <v>41</v>
      </c>
      <c r="C155" s="32" t="s">
        <v>81</v>
      </c>
      <c r="D155" s="33"/>
      <c r="E155" s="33"/>
      <c r="F155" s="34"/>
      <c r="G155" s="35"/>
      <c r="H155" s="35"/>
      <c r="I155" s="35"/>
      <c r="J155" s="36"/>
      <c r="K155" s="13"/>
    </row>
    <row r="156" spans="1:11" ht="18" x14ac:dyDescent="0.25">
      <c r="A156" s="11"/>
      <c r="B156" s="15"/>
      <c r="C156" s="37"/>
      <c r="D156" s="38"/>
      <c r="E156" s="38"/>
      <c r="F156" s="39"/>
      <c r="G156" s="18"/>
      <c r="H156" s="18"/>
      <c r="I156" s="25"/>
      <c r="J156" s="26"/>
      <c r="K156" s="13"/>
    </row>
    <row r="157" spans="1:11" ht="18" x14ac:dyDescent="0.25">
      <c r="A157" s="11"/>
      <c r="B157" s="15"/>
      <c r="C157" s="37" t="s">
        <v>155</v>
      </c>
      <c r="D157" s="41"/>
      <c r="E157" s="41"/>
      <c r="F157" s="42"/>
      <c r="G157" s="22">
        <v>1</v>
      </c>
      <c r="H157" s="24">
        <v>56</v>
      </c>
      <c r="I157" s="44">
        <v>172</v>
      </c>
      <c r="J157" s="31">
        <f>G157*I157*H157</f>
        <v>9632</v>
      </c>
      <c r="K157" s="13"/>
    </row>
    <row r="158" spans="1:11" ht="18" x14ac:dyDescent="0.25">
      <c r="A158" s="11"/>
      <c r="B158" s="15"/>
      <c r="C158" s="37" t="s">
        <v>154</v>
      </c>
      <c r="D158" s="41"/>
      <c r="E158" s="41"/>
      <c r="F158" s="42"/>
      <c r="G158" s="22"/>
      <c r="H158" s="43"/>
      <c r="I158" s="44"/>
      <c r="J158" s="45">
        <f>ROUND(10%*J152,2)</f>
        <v>6010.19</v>
      </c>
      <c r="K158" s="13"/>
    </row>
    <row r="159" spans="1:11" ht="18" x14ac:dyDescent="0.25">
      <c r="A159" s="11"/>
      <c r="B159" s="15"/>
      <c r="C159" s="46"/>
      <c r="D159" s="47"/>
      <c r="E159" s="47"/>
      <c r="F159" s="48"/>
      <c r="G159" s="18"/>
      <c r="H159" s="18"/>
      <c r="I159" s="25"/>
      <c r="J159" s="26"/>
      <c r="K159" s="13"/>
    </row>
    <row r="160" spans="1:11" ht="18" x14ac:dyDescent="0.25">
      <c r="A160" s="11"/>
      <c r="B160" s="15"/>
      <c r="C160" s="27" t="s">
        <v>83</v>
      </c>
      <c r="D160" s="10"/>
      <c r="E160" s="10"/>
      <c r="F160" s="28"/>
      <c r="G160" s="29"/>
      <c r="H160" s="29"/>
      <c r="I160" s="30"/>
      <c r="J160" s="31">
        <f>SUM(J157:J159)</f>
        <v>15642.189999999999</v>
      </c>
      <c r="K160" s="13"/>
    </row>
    <row r="161" spans="1:11" ht="18" x14ac:dyDescent="0.25">
      <c r="A161" s="11"/>
      <c r="B161" s="15" t="s">
        <v>84</v>
      </c>
      <c r="C161" s="49" t="s">
        <v>85</v>
      </c>
      <c r="D161" s="50"/>
      <c r="E161" s="50"/>
      <c r="F161" s="50"/>
      <c r="G161" s="50"/>
      <c r="H161" s="50"/>
      <c r="I161" s="51"/>
      <c r="J161" s="52">
        <f>J160+J152</f>
        <v>75744.11</v>
      </c>
      <c r="K161" s="13"/>
    </row>
    <row r="162" spans="1:11" ht="18" x14ac:dyDescent="0.25">
      <c r="A162" s="11"/>
      <c r="B162" s="15" t="s">
        <v>86</v>
      </c>
      <c r="C162" s="53" t="s">
        <v>69</v>
      </c>
      <c r="D162" s="54"/>
      <c r="E162" s="54"/>
      <c r="F162" s="54"/>
      <c r="G162" s="50"/>
      <c r="H162" s="49"/>
      <c r="I162" s="51"/>
      <c r="J162" s="52"/>
      <c r="K162" s="13"/>
    </row>
    <row r="163" spans="1:11" ht="18" x14ac:dyDescent="0.25">
      <c r="A163" s="11"/>
      <c r="B163" s="15" t="s">
        <v>87</v>
      </c>
      <c r="C163" s="49" t="s">
        <v>88</v>
      </c>
      <c r="D163" s="50"/>
      <c r="E163" s="50"/>
      <c r="F163" s="50"/>
      <c r="G163" s="50"/>
      <c r="H163" s="50"/>
      <c r="I163" s="51"/>
      <c r="J163" s="52">
        <f>J161</f>
        <v>75744.11</v>
      </c>
      <c r="K163" s="13"/>
    </row>
    <row r="164" spans="1:11" ht="18" x14ac:dyDescent="0.25">
      <c r="A164" s="11"/>
      <c r="B164" s="15"/>
      <c r="C164" s="320" t="s">
        <v>89</v>
      </c>
      <c r="D164" s="321"/>
      <c r="E164" s="321"/>
      <c r="F164" s="322"/>
      <c r="G164" s="326" t="s">
        <v>90</v>
      </c>
      <c r="H164" s="326" t="s">
        <v>70</v>
      </c>
      <c r="I164" s="326" t="s">
        <v>91</v>
      </c>
      <c r="J164" s="320" t="s">
        <v>75</v>
      </c>
      <c r="K164" s="13"/>
    </row>
    <row r="165" spans="1:11" ht="18" x14ac:dyDescent="0.25">
      <c r="A165" s="11"/>
      <c r="B165" s="15"/>
      <c r="C165" s="323"/>
      <c r="D165" s="324"/>
      <c r="E165" s="324"/>
      <c r="F165" s="325"/>
      <c r="G165" s="327"/>
      <c r="H165" s="327"/>
      <c r="I165" s="327"/>
      <c r="J165" s="323"/>
      <c r="K165" s="13"/>
    </row>
    <row r="166" spans="1:11" ht="18" x14ac:dyDescent="0.25">
      <c r="A166" s="11"/>
      <c r="B166" s="15" t="s">
        <v>92</v>
      </c>
      <c r="C166" s="16" t="s">
        <v>93</v>
      </c>
      <c r="D166" s="17"/>
      <c r="E166" s="17"/>
      <c r="F166" s="15"/>
      <c r="G166" s="18"/>
      <c r="H166" s="18"/>
      <c r="I166" s="18"/>
      <c r="J166" s="16"/>
      <c r="K166" s="13"/>
    </row>
    <row r="167" spans="1:11" ht="18" x14ac:dyDescent="0.25">
      <c r="A167" s="11"/>
      <c r="B167" s="15"/>
      <c r="C167" s="16"/>
      <c r="D167" s="17"/>
      <c r="E167" s="17"/>
      <c r="F167" s="15"/>
      <c r="G167" s="18"/>
      <c r="H167" s="18"/>
      <c r="I167" s="18"/>
      <c r="J167" s="16"/>
      <c r="K167" s="13"/>
    </row>
    <row r="168" spans="1:11" ht="18" x14ac:dyDescent="0.25">
      <c r="A168" s="11"/>
      <c r="B168" s="15"/>
      <c r="C168" s="16" t="s">
        <v>139</v>
      </c>
      <c r="D168" s="17"/>
      <c r="E168" s="17"/>
      <c r="F168" s="15"/>
      <c r="G168" s="46" t="s">
        <v>116</v>
      </c>
      <c r="H168" s="18">
        <v>109</v>
      </c>
      <c r="I168" s="112">
        <v>240</v>
      </c>
      <c r="J168" s="31">
        <f t="shared" ref="J168:J173" si="1">H168*I168</f>
        <v>26160</v>
      </c>
      <c r="K168" s="13"/>
    </row>
    <row r="169" spans="1:11" ht="18" x14ac:dyDescent="0.25">
      <c r="A169" s="11"/>
      <c r="B169" s="15"/>
      <c r="C169" s="16" t="s">
        <v>140</v>
      </c>
      <c r="D169" s="17"/>
      <c r="E169" s="17"/>
      <c r="F169" s="15"/>
      <c r="G169" s="46" t="s">
        <v>141</v>
      </c>
      <c r="H169" s="91">
        <v>6.0350000000000001</v>
      </c>
      <c r="I169" s="112">
        <v>950</v>
      </c>
      <c r="J169" s="31">
        <f t="shared" si="1"/>
        <v>5733.25</v>
      </c>
      <c r="K169" s="13"/>
    </row>
    <row r="170" spans="1:11" ht="18" x14ac:dyDescent="0.25">
      <c r="A170" s="11"/>
      <c r="B170" s="15"/>
      <c r="C170" s="16" t="s">
        <v>152</v>
      </c>
      <c r="D170" s="17"/>
      <c r="E170" s="17"/>
      <c r="F170" s="15"/>
      <c r="G170" s="46" t="s">
        <v>141</v>
      </c>
      <c r="H170" s="91">
        <v>12.067</v>
      </c>
      <c r="I170" s="112">
        <v>980</v>
      </c>
      <c r="J170" s="31">
        <f t="shared" si="1"/>
        <v>11825.66</v>
      </c>
      <c r="K170" s="13"/>
    </row>
    <row r="171" spans="1:11" ht="18" x14ac:dyDescent="0.25">
      <c r="A171" s="11"/>
      <c r="B171" s="15"/>
      <c r="C171" s="16" t="s">
        <v>343</v>
      </c>
      <c r="D171" s="17"/>
      <c r="E171" s="17"/>
      <c r="F171" s="15"/>
      <c r="G171" s="101" t="s">
        <v>114</v>
      </c>
      <c r="H171" s="91">
        <v>27</v>
      </c>
      <c r="I171" s="107">
        <v>50</v>
      </c>
      <c r="J171" s="31">
        <f t="shared" si="1"/>
        <v>1350</v>
      </c>
      <c r="K171" s="13"/>
    </row>
    <row r="172" spans="1:11" ht="18" x14ac:dyDescent="0.25">
      <c r="A172" s="11"/>
      <c r="B172" s="15"/>
      <c r="C172" s="16" t="s">
        <v>156</v>
      </c>
      <c r="D172" s="17"/>
      <c r="E172" s="17"/>
      <c r="F172" s="15"/>
      <c r="G172" s="101" t="s">
        <v>110</v>
      </c>
      <c r="H172" s="91">
        <v>2</v>
      </c>
      <c r="I172" s="107">
        <v>420</v>
      </c>
      <c r="J172" s="31">
        <f t="shared" si="1"/>
        <v>840</v>
      </c>
      <c r="K172" s="13"/>
    </row>
    <row r="173" spans="1:11" ht="18" x14ac:dyDescent="0.25">
      <c r="A173" s="11"/>
      <c r="B173" s="15"/>
      <c r="C173" s="16" t="s">
        <v>157</v>
      </c>
      <c r="D173" s="17"/>
      <c r="E173" s="17"/>
      <c r="F173" s="15"/>
      <c r="G173" s="101" t="s">
        <v>117</v>
      </c>
      <c r="H173" s="91">
        <v>0.5</v>
      </c>
      <c r="I173" s="107">
        <v>75</v>
      </c>
      <c r="J173" s="31">
        <f t="shared" si="1"/>
        <v>37.5</v>
      </c>
      <c r="K173" s="13"/>
    </row>
    <row r="174" spans="1:11" ht="18" x14ac:dyDescent="0.25">
      <c r="A174" s="11"/>
      <c r="B174" s="15"/>
      <c r="C174" s="16"/>
      <c r="D174" s="17"/>
      <c r="E174" s="17"/>
      <c r="F174" s="15"/>
      <c r="G174" s="18"/>
      <c r="H174" s="18"/>
      <c r="I174" s="18"/>
      <c r="J174" s="31"/>
      <c r="K174" s="13"/>
    </row>
    <row r="175" spans="1:11" ht="18" x14ac:dyDescent="0.25">
      <c r="A175" s="11"/>
      <c r="B175" s="15"/>
      <c r="C175" s="27" t="s">
        <v>94</v>
      </c>
      <c r="D175" s="10"/>
      <c r="E175" s="10"/>
      <c r="F175" s="28"/>
      <c r="G175" s="29"/>
      <c r="H175" s="29"/>
      <c r="I175" s="29"/>
      <c r="J175" s="62">
        <f>SUM(J167:J174)</f>
        <v>45946.41</v>
      </c>
      <c r="K175" s="13"/>
    </row>
    <row r="176" spans="1:11" ht="18" x14ac:dyDescent="0.25">
      <c r="A176" s="11"/>
      <c r="B176" s="15" t="s">
        <v>95</v>
      </c>
      <c r="C176" s="49" t="s">
        <v>96</v>
      </c>
      <c r="D176" s="50"/>
      <c r="E176" s="50"/>
      <c r="F176" s="50"/>
      <c r="G176" s="50"/>
      <c r="H176" s="50"/>
      <c r="I176" s="50"/>
      <c r="J176" s="63">
        <f>J163+J175</f>
        <v>121690.52</v>
      </c>
      <c r="K176" s="13"/>
    </row>
    <row r="177" spans="1:14" ht="18" x14ac:dyDescent="0.25">
      <c r="A177" s="11"/>
      <c r="B177" s="15" t="s">
        <v>97</v>
      </c>
      <c r="C177" s="49" t="s">
        <v>98</v>
      </c>
      <c r="D177" s="50"/>
      <c r="E177" s="50"/>
      <c r="F177" s="50"/>
      <c r="G177" s="50"/>
      <c r="H177" s="50"/>
      <c r="I177" s="64" t="s">
        <v>99</v>
      </c>
      <c r="J177" s="63"/>
      <c r="K177" s="13"/>
    </row>
    <row r="178" spans="1:14" ht="18" x14ac:dyDescent="0.25">
      <c r="A178" s="11"/>
      <c r="B178" s="15" t="s">
        <v>46</v>
      </c>
      <c r="C178" s="49" t="s">
        <v>100</v>
      </c>
      <c r="D178" s="50"/>
      <c r="E178" s="50"/>
      <c r="F178" s="50"/>
      <c r="G178" s="50"/>
      <c r="H178" s="50"/>
      <c r="I178" s="64" t="s">
        <v>99</v>
      </c>
      <c r="J178" s="63"/>
      <c r="K178" s="13"/>
    </row>
    <row r="179" spans="1:14" ht="18.75" thickBot="1" x14ac:dyDescent="0.3">
      <c r="A179" s="11"/>
      <c r="B179" s="15" t="s">
        <v>101</v>
      </c>
      <c r="C179" s="49" t="s">
        <v>102</v>
      </c>
      <c r="D179" s="50"/>
      <c r="E179" s="50"/>
      <c r="F179" s="50"/>
      <c r="G179" s="50"/>
      <c r="H179" s="50"/>
      <c r="I179" s="65" t="s">
        <v>103</v>
      </c>
      <c r="J179" s="63"/>
      <c r="K179" s="13"/>
    </row>
    <row r="180" spans="1:14" ht="24" thickBot="1" x14ac:dyDescent="0.4">
      <c r="A180" s="11"/>
      <c r="B180" s="29" t="s">
        <v>104</v>
      </c>
      <c r="C180" s="49" t="s">
        <v>105</v>
      </c>
      <c r="D180" s="50"/>
      <c r="E180" s="50"/>
      <c r="F180" s="50"/>
      <c r="G180" s="50"/>
      <c r="H180" s="318" t="s">
        <v>384</v>
      </c>
      <c r="I180" s="319"/>
      <c r="J180" s="103">
        <f>J176/E137</f>
        <v>10082.064623032311</v>
      </c>
      <c r="K180" s="13"/>
      <c r="L180" s="269">
        <f>J180*E137</f>
        <v>121690.51999999999</v>
      </c>
      <c r="M180" s="276">
        <f>56/8</f>
        <v>7</v>
      </c>
      <c r="N180" s="120">
        <v>3</v>
      </c>
    </row>
    <row r="181" spans="1:14" ht="23.25" x14ac:dyDescent="0.35">
      <c r="A181" s="143"/>
      <c r="B181" s="308" t="s">
        <v>381</v>
      </c>
      <c r="C181" s="49" t="s">
        <v>382</v>
      </c>
      <c r="D181" s="50"/>
      <c r="E181" s="50"/>
      <c r="F181" s="50"/>
      <c r="G181" s="50"/>
      <c r="H181" s="50"/>
      <c r="I181" s="65" t="s">
        <v>383</v>
      </c>
      <c r="J181" s="313">
        <f>J180*E137</f>
        <v>121690.51999999999</v>
      </c>
      <c r="K181" s="143"/>
      <c r="L181" s="307"/>
      <c r="M181" s="304"/>
      <c r="N181" s="120"/>
    </row>
    <row r="182" spans="1:14" ht="37.5" customHeight="1" x14ac:dyDescent="0.25">
      <c r="B182" s="1"/>
      <c r="C182" s="1"/>
      <c r="D182" s="1"/>
      <c r="E182" s="1"/>
      <c r="F182" s="111"/>
      <c r="G182" s="75"/>
      <c r="H182" s="85"/>
      <c r="I182" s="85"/>
      <c r="J182" s="76"/>
    </row>
    <row r="183" spans="1:14" ht="18" x14ac:dyDescent="0.25">
      <c r="B183" s="1" t="s">
        <v>53</v>
      </c>
      <c r="C183" s="1"/>
      <c r="D183" s="1"/>
      <c r="E183" s="1"/>
      <c r="G183" s="75"/>
      <c r="H183" s="111"/>
      <c r="I183" s="111" t="s">
        <v>375</v>
      </c>
      <c r="J183" s="74"/>
    </row>
    <row r="184" spans="1:14" ht="18" x14ac:dyDescent="0.25">
      <c r="B184" s="2"/>
      <c r="C184" s="2"/>
      <c r="D184" s="77"/>
      <c r="E184" s="2"/>
      <c r="F184" s="2"/>
      <c r="G184" s="74"/>
      <c r="H184" s="78"/>
      <c r="I184" s="111"/>
      <c r="J184" s="76"/>
    </row>
    <row r="185" spans="1:14" ht="18" x14ac:dyDescent="0.25">
      <c r="C185" s="282"/>
      <c r="D185" s="282"/>
      <c r="E185" s="2"/>
      <c r="G185" s="80"/>
      <c r="H185" s="80"/>
      <c r="I185" s="78"/>
      <c r="J185" s="76"/>
    </row>
    <row r="186" spans="1:14" ht="18" x14ac:dyDescent="0.25">
      <c r="B186" s="79" t="s">
        <v>146</v>
      </c>
      <c r="C186" s="283"/>
      <c r="D186" s="81"/>
      <c r="E186" s="1"/>
      <c r="F186" s="75"/>
      <c r="G186" s="75"/>
      <c r="H186" s="75"/>
      <c r="I186" s="80" t="s">
        <v>365</v>
      </c>
      <c r="J186" s="76"/>
    </row>
    <row r="187" spans="1:14" ht="18" x14ac:dyDescent="0.25">
      <c r="B187" s="81" t="s">
        <v>356</v>
      </c>
      <c r="C187" s="292"/>
      <c r="D187" s="81"/>
      <c r="E187" s="1"/>
      <c r="F187" s="75"/>
      <c r="G187" s="75"/>
      <c r="H187" s="75"/>
      <c r="I187" s="75" t="s">
        <v>366</v>
      </c>
      <c r="J187" s="76"/>
    </row>
    <row r="188" spans="1:14" ht="18" x14ac:dyDescent="0.25">
      <c r="B188" s="81"/>
      <c r="C188" s="292"/>
      <c r="D188" s="81"/>
      <c r="E188" s="1"/>
      <c r="F188" s="75"/>
      <c r="G188" s="75"/>
      <c r="H188" s="75"/>
      <c r="I188" s="75"/>
      <c r="J188" s="76"/>
    </row>
    <row r="189" spans="1:14" ht="18" x14ac:dyDescent="0.25">
      <c r="B189" s="82"/>
      <c r="C189" s="2"/>
      <c r="D189" s="2"/>
      <c r="E189" s="77"/>
      <c r="F189" s="2"/>
      <c r="G189" s="2"/>
      <c r="H189" s="2"/>
      <c r="I189" s="78"/>
      <c r="J189" s="78"/>
    </row>
    <row r="190" spans="1:14" ht="18" x14ac:dyDescent="0.25">
      <c r="B190" s="2"/>
      <c r="C190" s="76"/>
      <c r="D190" s="75"/>
      <c r="F190" s="81" t="s">
        <v>380</v>
      </c>
      <c r="G190" s="2"/>
      <c r="I190" s="83"/>
    </row>
    <row r="191" spans="1:14" ht="18" x14ac:dyDescent="0.25">
      <c r="B191" s="2"/>
      <c r="C191" s="76"/>
      <c r="D191" s="75"/>
      <c r="F191" s="81"/>
      <c r="G191" s="2"/>
      <c r="I191" s="83"/>
    </row>
    <row r="192" spans="1:14" ht="18" x14ac:dyDescent="0.25">
      <c r="B192" s="2"/>
      <c r="C192" s="76"/>
      <c r="D192" s="2"/>
      <c r="E192" s="2"/>
      <c r="F192" s="74"/>
      <c r="G192" s="2"/>
      <c r="H192" s="82"/>
      <c r="I192" s="84"/>
      <c r="J192" s="74"/>
    </row>
    <row r="193" spans="1:11" ht="18" x14ac:dyDescent="0.25">
      <c r="B193" s="85"/>
      <c r="C193" s="76"/>
      <c r="D193" s="85"/>
      <c r="E193" s="85"/>
      <c r="F193" s="80" t="s">
        <v>376</v>
      </c>
      <c r="G193" s="85"/>
      <c r="H193" s="78"/>
      <c r="I193" s="86"/>
      <c r="J193" s="74"/>
    </row>
    <row r="194" spans="1:11" ht="18" x14ac:dyDescent="0.25">
      <c r="B194" s="2"/>
      <c r="C194" s="76"/>
      <c r="D194" s="87"/>
      <c r="E194" s="2"/>
      <c r="F194" s="137" t="s">
        <v>377</v>
      </c>
      <c r="G194" s="2"/>
      <c r="H194" s="80"/>
      <c r="I194" s="2"/>
      <c r="J194" s="74"/>
    </row>
    <row r="195" spans="1:11" ht="18" x14ac:dyDescent="0.25">
      <c r="B195" s="104" t="s">
        <v>373</v>
      </c>
      <c r="C195" s="1"/>
      <c r="D195" s="6" t="s">
        <v>0</v>
      </c>
      <c r="E195" s="2" t="s">
        <v>370</v>
      </c>
      <c r="F195" s="3"/>
      <c r="G195" s="2"/>
      <c r="H195" s="1"/>
      <c r="I195" s="4"/>
      <c r="J195" s="3"/>
    </row>
    <row r="196" spans="1:11" ht="18" x14ac:dyDescent="0.25">
      <c r="B196" s="104" t="s">
        <v>374</v>
      </c>
      <c r="C196" s="1"/>
      <c r="D196" s="6" t="s">
        <v>0</v>
      </c>
      <c r="E196" s="2" t="s">
        <v>372</v>
      </c>
      <c r="F196" s="3"/>
      <c r="G196" s="2"/>
      <c r="H196" s="1"/>
      <c r="I196" s="4"/>
      <c r="J196" s="3"/>
    </row>
    <row r="197" spans="1:11" ht="18" x14ac:dyDescent="0.25">
      <c r="B197" s="104"/>
      <c r="C197" s="1"/>
      <c r="D197" s="6"/>
      <c r="E197" s="2"/>
      <c r="F197" s="3"/>
      <c r="G197" s="2"/>
      <c r="H197" s="1"/>
      <c r="I197" s="4"/>
      <c r="J197" s="3"/>
    </row>
    <row r="198" spans="1:11" ht="18" x14ac:dyDescent="0.25">
      <c r="B198" s="2"/>
      <c r="C198" s="1"/>
      <c r="E198" s="2"/>
      <c r="F198" s="3"/>
      <c r="G198" s="2"/>
      <c r="H198" s="1"/>
      <c r="I198" s="4"/>
      <c r="J198" s="3"/>
    </row>
    <row r="199" spans="1:11" ht="19.5" x14ac:dyDescent="0.25">
      <c r="B199" s="328" t="s">
        <v>66</v>
      </c>
      <c r="C199" s="328"/>
      <c r="D199" s="328"/>
      <c r="E199" s="328"/>
      <c r="F199" s="328"/>
      <c r="G199" s="328"/>
      <c r="H199" s="328"/>
      <c r="I199" s="328"/>
      <c r="J199" s="328"/>
    </row>
    <row r="200" spans="1:11" ht="19.5" x14ac:dyDescent="0.25">
      <c r="B200" s="302"/>
      <c r="C200" s="302"/>
      <c r="D200" s="302"/>
      <c r="E200" s="302"/>
      <c r="F200" s="302"/>
      <c r="G200" s="302"/>
      <c r="H200" s="302"/>
      <c r="I200" s="302"/>
      <c r="J200" s="302"/>
    </row>
    <row r="202" spans="1:11" ht="18.75" x14ac:dyDescent="0.3">
      <c r="B202" s="5" t="s">
        <v>67</v>
      </c>
      <c r="C202" s="5"/>
      <c r="D202" s="6" t="s">
        <v>0</v>
      </c>
      <c r="E202" s="311" t="s">
        <v>159</v>
      </c>
      <c r="F202" s="131"/>
      <c r="G202" s="312"/>
      <c r="H202" s="312"/>
      <c r="I202" s="6"/>
      <c r="J202" s="6"/>
    </row>
    <row r="203" spans="1:11" ht="18" x14ac:dyDescent="0.25">
      <c r="B203" s="5" t="s">
        <v>68</v>
      </c>
      <c r="C203" s="5"/>
      <c r="D203" s="6" t="s">
        <v>0</v>
      </c>
      <c r="E203" s="8" t="s">
        <v>112</v>
      </c>
      <c r="F203" s="9"/>
      <c r="G203" s="6"/>
      <c r="H203" s="6"/>
      <c r="I203" s="6"/>
      <c r="J203" s="6"/>
    </row>
    <row r="204" spans="1:11" ht="18" x14ac:dyDescent="0.25">
      <c r="B204" s="5" t="s">
        <v>69</v>
      </c>
      <c r="C204" s="5"/>
      <c r="D204" s="6" t="s">
        <v>0</v>
      </c>
      <c r="E204" s="8"/>
      <c r="F204" s="9"/>
      <c r="G204" s="6"/>
      <c r="H204" s="6"/>
      <c r="I204" s="6"/>
      <c r="J204" s="6"/>
    </row>
    <row r="205" spans="1:11" ht="18" x14ac:dyDescent="0.25">
      <c r="B205" s="5" t="s">
        <v>70</v>
      </c>
      <c r="C205" s="5"/>
      <c r="D205" s="6" t="s">
        <v>0</v>
      </c>
      <c r="E205" s="8">
        <v>320.29000000000002</v>
      </c>
      <c r="F205" s="9"/>
      <c r="G205" s="6"/>
      <c r="H205" s="6"/>
      <c r="I205" s="6"/>
      <c r="J205" s="6"/>
    </row>
    <row r="206" spans="1:11" ht="18" x14ac:dyDescent="0.25">
      <c r="B206" s="10"/>
      <c r="C206" s="6"/>
      <c r="D206" s="6"/>
      <c r="E206" s="6"/>
      <c r="F206" s="6"/>
      <c r="G206" s="6"/>
      <c r="H206" s="6"/>
      <c r="I206" s="6"/>
      <c r="J206" s="6"/>
    </row>
    <row r="207" spans="1:11" ht="18" x14ac:dyDescent="0.25">
      <c r="A207" s="11"/>
      <c r="B207" s="12"/>
      <c r="C207" s="329" t="s">
        <v>71</v>
      </c>
      <c r="D207" s="330"/>
      <c r="E207" s="330"/>
      <c r="F207" s="331"/>
      <c r="G207" s="326" t="s">
        <v>72</v>
      </c>
      <c r="H207" s="326" t="s">
        <v>73</v>
      </c>
      <c r="I207" s="326" t="s">
        <v>74</v>
      </c>
      <c r="J207" s="320" t="s">
        <v>75</v>
      </c>
      <c r="K207" s="13"/>
    </row>
    <row r="208" spans="1:11" ht="18" x14ac:dyDescent="0.25">
      <c r="A208" s="11"/>
      <c r="B208" s="14"/>
      <c r="C208" s="332"/>
      <c r="D208" s="333"/>
      <c r="E208" s="333"/>
      <c r="F208" s="334"/>
      <c r="G208" s="327"/>
      <c r="H208" s="327"/>
      <c r="I208" s="327"/>
      <c r="J208" s="323"/>
      <c r="K208" s="13"/>
    </row>
    <row r="209" spans="1:11" ht="18" x14ac:dyDescent="0.25">
      <c r="A209" s="11"/>
      <c r="B209" s="15" t="s">
        <v>33</v>
      </c>
      <c r="C209" s="16" t="s">
        <v>76</v>
      </c>
      <c r="D209" s="17"/>
      <c r="E209" s="17"/>
      <c r="F209" s="15"/>
      <c r="G209" s="18"/>
      <c r="H209" s="18"/>
      <c r="I209" s="18"/>
      <c r="J209" s="16"/>
      <c r="K209" s="13"/>
    </row>
    <row r="210" spans="1:11" ht="18" x14ac:dyDescent="0.25">
      <c r="A210" s="11"/>
      <c r="B210" s="15"/>
      <c r="C210" s="16"/>
      <c r="D210" s="17"/>
      <c r="E210" s="17"/>
      <c r="F210" s="15"/>
      <c r="G210" s="18"/>
      <c r="H210" s="18"/>
      <c r="I210" s="18"/>
      <c r="J210" s="16"/>
      <c r="K210" s="13"/>
    </row>
    <row r="211" spans="1:11" ht="18" x14ac:dyDescent="0.25">
      <c r="A211" s="11"/>
      <c r="B211" s="15"/>
      <c r="C211" s="19" t="s">
        <v>119</v>
      </c>
      <c r="D211" s="20"/>
      <c r="E211" s="20"/>
      <c r="F211" s="21"/>
      <c r="G211" s="22">
        <v>1</v>
      </c>
      <c r="H211" s="22">
        <v>40</v>
      </c>
      <c r="I211" s="23">
        <v>129.43</v>
      </c>
      <c r="J211" s="31">
        <f>G211*I211*H211</f>
        <v>5177.2000000000007</v>
      </c>
      <c r="K211" s="13"/>
    </row>
    <row r="212" spans="1:11" ht="18" x14ac:dyDescent="0.25">
      <c r="A212" s="11"/>
      <c r="B212" s="15"/>
      <c r="C212" s="19" t="s">
        <v>120</v>
      </c>
      <c r="D212" s="20"/>
      <c r="E212" s="20"/>
      <c r="F212" s="21"/>
      <c r="G212" s="22">
        <v>2</v>
      </c>
      <c r="H212" s="22">
        <v>40</v>
      </c>
      <c r="I212" s="23">
        <v>95.1</v>
      </c>
      <c r="J212" s="31">
        <f>G212*I212*H212</f>
        <v>7608</v>
      </c>
      <c r="K212" s="13"/>
    </row>
    <row r="213" spans="1:11" ht="18" x14ac:dyDescent="0.25">
      <c r="A213" s="11"/>
      <c r="B213" s="15"/>
      <c r="C213" s="19" t="s">
        <v>121</v>
      </c>
      <c r="D213" s="20"/>
      <c r="E213" s="20"/>
      <c r="F213" s="21"/>
      <c r="G213" s="22">
        <v>6</v>
      </c>
      <c r="H213" s="22">
        <v>40</v>
      </c>
      <c r="I213" s="23">
        <v>73.260000000000005</v>
      </c>
      <c r="J213" s="31">
        <f>G213*I213*H213</f>
        <v>17582.400000000001</v>
      </c>
      <c r="K213" s="13"/>
    </row>
    <row r="214" spans="1:11" ht="18" x14ac:dyDescent="0.25">
      <c r="A214" s="11"/>
      <c r="B214" s="15"/>
      <c r="C214" s="16"/>
      <c r="D214" s="17"/>
      <c r="E214" s="17"/>
      <c r="F214" s="15"/>
      <c r="G214" s="18"/>
      <c r="H214" s="18"/>
      <c r="I214" s="25"/>
      <c r="J214" s="26"/>
      <c r="K214" s="13"/>
    </row>
    <row r="215" spans="1:11" ht="18" x14ac:dyDescent="0.25">
      <c r="A215" s="11"/>
      <c r="B215" s="15"/>
      <c r="C215" s="27" t="s">
        <v>78</v>
      </c>
      <c r="D215" s="10"/>
      <c r="E215" s="10"/>
      <c r="F215" s="28"/>
      <c r="G215" s="29"/>
      <c r="H215" s="29"/>
      <c r="I215" s="30"/>
      <c r="J215" s="31">
        <f>SUM(J211:J214)</f>
        <v>30367.600000000002</v>
      </c>
      <c r="K215" s="13"/>
    </row>
    <row r="216" spans="1:11" ht="18" x14ac:dyDescent="0.25">
      <c r="A216" s="11"/>
      <c r="B216" s="15"/>
      <c r="C216" s="320" t="s">
        <v>79</v>
      </c>
      <c r="D216" s="321"/>
      <c r="E216" s="321"/>
      <c r="F216" s="322"/>
      <c r="G216" s="326" t="s">
        <v>80</v>
      </c>
      <c r="H216" s="326" t="s">
        <v>73</v>
      </c>
      <c r="I216" s="326" t="s">
        <v>74</v>
      </c>
      <c r="J216" s="320" t="s">
        <v>75</v>
      </c>
      <c r="K216" s="13"/>
    </row>
    <row r="217" spans="1:11" ht="18" x14ac:dyDescent="0.25">
      <c r="A217" s="11"/>
      <c r="B217" s="15"/>
      <c r="C217" s="323"/>
      <c r="D217" s="324"/>
      <c r="E217" s="324"/>
      <c r="F217" s="325"/>
      <c r="G217" s="327"/>
      <c r="H217" s="327"/>
      <c r="I217" s="327"/>
      <c r="J217" s="323"/>
      <c r="K217" s="13"/>
    </row>
    <row r="218" spans="1:11" ht="18" x14ac:dyDescent="0.25">
      <c r="A218" s="11"/>
      <c r="B218" s="15" t="s">
        <v>41</v>
      </c>
      <c r="C218" s="32" t="s">
        <v>81</v>
      </c>
      <c r="D218" s="33"/>
      <c r="E218" s="33"/>
      <c r="F218" s="34"/>
      <c r="G218" s="35"/>
      <c r="H218" s="35"/>
      <c r="I218" s="35"/>
      <c r="J218" s="36"/>
      <c r="K218" s="13"/>
    </row>
    <row r="219" spans="1:11" ht="18" x14ac:dyDescent="0.25">
      <c r="A219" s="11"/>
      <c r="B219" s="15"/>
      <c r="C219" s="37"/>
      <c r="D219" s="38"/>
      <c r="E219" s="38"/>
      <c r="F219" s="39"/>
      <c r="G219" s="18"/>
      <c r="H219" s="18"/>
      <c r="I219" s="25"/>
      <c r="J219" s="26"/>
      <c r="K219" s="13"/>
    </row>
    <row r="220" spans="1:11" ht="18" x14ac:dyDescent="0.25">
      <c r="A220" s="11"/>
      <c r="B220" s="15"/>
      <c r="C220" s="37" t="s">
        <v>129</v>
      </c>
      <c r="D220" s="38"/>
      <c r="E220" s="38"/>
      <c r="F220" s="38"/>
      <c r="G220" s="22">
        <v>1</v>
      </c>
      <c r="H220" s="91">
        <v>2</v>
      </c>
      <c r="I220" s="107">
        <v>219.75</v>
      </c>
      <c r="J220" s="31">
        <f>G220*I220*H220</f>
        <v>439.5</v>
      </c>
      <c r="K220" s="13"/>
    </row>
    <row r="221" spans="1:11" ht="18" x14ac:dyDescent="0.25">
      <c r="A221" s="11"/>
      <c r="B221" s="15"/>
      <c r="C221" s="37" t="s">
        <v>130</v>
      </c>
      <c r="D221" s="38"/>
      <c r="E221" s="38"/>
      <c r="F221" s="38"/>
      <c r="G221" s="22">
        <v>1</v>
      </c>
      <c r="H221" s="91">
        <v>2</v>
      </c>
      <c r="I221" s="107">
        <v>351.5</v>
      </c>
      <c r="J221" s="31">
        <f>G221*I221*H221</f>
        <v>703</v>
      </c>
      <c r="K221" s="13"/>
    </row>
    <row r="222" spans="1:11" ht="18" x14ac:dyDescent="0.25">
      <c r="A222" s="11"/>
      <c r="B222" s="15"/>
      <c r="C222" s="40" t="s">
        <v>82</v>
      </c>
      <c r="D222" s="41"/>
      <c r="E222" s="41"/>
      <c r="F222" s="42"/>
      <c r="G222" s="22"/>
      <c r="H222" s="43"/>
      <c r="I222" s="44"/>
      <c r="J222" s="45">
        <f>10%*J215</f>
        <v>3036.76</v>
      </c>
      <c r="K222" s="13"/>
    </row>
    <row r="223" spans="1:11" ht="18" x14ac:dyDescent="0.25">
      <c r="A223" s="11"/>
      <c r="B223" s="15"/>
      <c r="C223" s="46"/>
      <c r="D223" s="47"/>
      <c r="E223" s="47"/>
      <c r="F223" s="48"/>
      <c r="G223" s="18"/>
      <c r="H223" s="18"/>
      <c r="I223" s="25"/>
      <c r="J223" s="26"/>
      <c r="K223" s="13"/>
    </row>
    <row r="224" spans="1:11" ht="18" x14ac:dyDescent="0.25">
      <c r="A224" s="11"/>
      <c r="B224" s="15"/>
      <c r="C224" s="27" t="s">
        <v>83</v>
      </c>
      <c r="D224" s="10"/>
      <c r="E224" s="10"/>
      <c r="F224" s="28"/>
      <c r="G224" s="29"/>
      <c r="H224" s="29"/>
      <c r="I224" s="30"/>
      <c r="J224" s="31">
        <f>SUM(J220:J223)</f>
        <v>4179.26</v>
      </c>
      <c r="K224" s="13"/>
    </row>
    <row r="225" spans="1:11" ht="18" x14ac:dyDescent="0.25">
      <c r="A225" s="11"/>
      <c r="B225" s="15" t="s">
        <v>84</v>
      </c>
      <c r="C225" s="49" t="s">
        <v>85</v>
      </c>
      <c r="D225" s="50"/>
      <c r="E225" s="50"/>
      <c r="F225" s="50"/>
      <c r="G225" s="50"/>
      <c r="H225" s="50"/>
      <c r="I225" s="51"/>
      <c r="J225" s="52">
        <f>J224+J215</f>
        <v>34546.86</v>
      </c>
      <c r="K225" s="13"/>
    </row>
    <row r="226" spans="1:11" ht="18" x14ac:dyDescent="0.25">
      <c r="A226" s="11"/>
      <c r="B226" s="15" t="s">
        <v>86</v>
      </c>
      <c r="C226" s="53" t="s">
        <v>69</v>
      </c>
      <c r="D226" s="54"/>
      <c r="E226" s="54"/>
      <c r="F226" s="54"/>
      <c r="G226" s="50"/>
      <c r="H226" s="49"/>
      <c r="I226" s="51"/>
      <c r="J226" s="52"/>
      <c r="K226" s="13"/>
    </row>
    <row r="227" spans="1:11" ht="18" x14ac:dyDescent="0.25">
      <c r="A227" s="11"/>
      <c r="B227" s="15" t="s">
        <v>87</v>
      </c>
      <c r="C227" s="49" t="s">
        <v>88</v>
      </c>
      <c r="D227" s="50"/>
      <c r="E227" s="50"/>
      <c r="F227" s="50"/>
      <c r="G227" s="50"/>
      <c r="H227" s="50"/>
      <c r="I227" s="51"/>
      <c r="J227" s="52">
        <f>J225</f>
        <v>34546.86</v>
      </c>
      <c r="K227" s="13"/>
    </row>
    <row r="228" spans="1:11" ht="18" x14ac:dyDescent="0.25">
      <c r="A228" s="11"/>
      <c r="B228" s="15"/>
      <c r="C228" s="320" t="s">
        <v>89</v>
      </c>
      <c r="D228" s="321"/>
      <c r="E228" s="321"/>
      <c r="F228" s="322"/>
      <c r="G228" s="326" t="s">
        <v>90</v>
      </c>
      <c r="H228" s="326" t="s">
        <v>70</v>
      </c>
      <c r="I228" s="326" t="s">
        <v>91</v>
      </c>
      <c r="J228" s="320" t="s">
        <v>75</v>
      </c>
      <c r="K228" s="13"/>
    </row>
    <row r="229" spans="1:11" ht="18" x14ac:dyDescent="0.25">
      <c r="A229" s="11"/>
      <c r="B229" s="15"/>
      <c r="C229" s="323"/>
      <c r="D229" s="324"/>
      <c r="E229" s="324"/>
      <c r="F229" s="325"/>
      <c r="G229" s="327"/>
      <c r="H229" s="327"/>
      <c r="I229" s="327"/>
      <c r="J229" s="323"/>
      <c r="K229" s="13"/>
    </row>
    <row r="230" spans="1:11" ht="18" x14ac:dyDescent="0.25">
      <c r="A230" s="11"/>
      <c r="B230" s="15" t="s">
        <v>92</v>
      </c>
      <c r="C230" s="16" t="s">
        <v>93</v>
      </c>
      <c r="D230" s="17"/>
      <c r="E230" s="17"/>
      <c r="F230" s="15"/>
      <c r="G230" s="18"/>
      <c r="H230" s="18"/>
      <c r="I230" s="18"/>
      <c r="J230" s="16"/>
      <c r="K230" s="13"/>
    </row>
    <row r="231" spans="1:11" ht="18" x14ac:dyDescent="0.25">
      <c r="A231" s="11"/>
      <c r="B231" s="15"/>
      <c r="C231" s="16"/>
      <c r="D231" s="17"/>
      <c r="E231" s="17"/>
      <c r="F231" s="15"/>
      <c r="G231" s="18"/>
      <c r="H231" s="18"/>
      <c r="I231" s="18"/>
      <c r="J231" s="16"/>
      <c r="K231" s="13"/>
    </row>
    <row r="232" spans="1:11" ht="18" x14ac:dyDescent="0.25">
      <c r="A232" s="11"/>
      <c r="B232" s="15"/>
      <c r="C232" s="16" t="s">
        <v>160</v>
      </c>
      <c r="D232" s="17"/>
      <c r="E232" s="17"/>
      <c r="F232" s="15"/>
      <c r="G232" s="101" t="s">
        <v>111</v>
      </c>
      <c r="H232" s="100">
        <v>320.29000000000002</v>
      </c>
      <c r="I232" s="24">
        <v>31</v>
      </c>
      <c r="J232" s="31">
        <f>H232*I232</f>
        <v>9928.99</v>
      </c>
      <c r="K232" s="13"/>
    </row>
    <row r="233" spans="1:11" ht="18" x14ac:dyDescent="0.25">
      <c r="A233" s="11"/>
      <c r="B233" s="15"/>
      <c r="C233" s="16" t="s">
        <v>131</v>
      </c>
      <c r="D233" s="17"/>
      <c r="E233" s="17"/>
      <c r="F233" s="15"/>
      <c r="G233" s="101"/>
      <c r="H233" s="18"/>
      <c r="I233" s="18"/>
      <c r="J233" s="31"/>
      <c r="K233" s="13"/>
    </row>
    <row r="234" spans="1:11" ht="18" x14ac:dyDescent="0.25">
      <c r="A234" s="11"/>
      <c r="B234" s="15"/>
      <c r="C234" s="135" t="s">
        <v>245</v>
      </c>
      <c r="D234" s="89"/>
      <c r="E234" s="89"/>
      <c r="F234" s="90"/>
      <c r="G234" s="100" t="s">
        <v>111</v>
      </c>
      <c r="H234" s="125">
        <f>H232*0.02</f>
        <v>6.4058000000000002</v>
      </c>
      <c r="I234" s="24">
        <v>65.47</v>
      </c>
      <c r="J234" s="31">
        <f>H234*I234</f>
        <v>419.38772599999999</v>
      </c>
      <c r="K234" s="13"/>
    </row>
    <row r="235" spans="1:11" ht="18" x14ac:dyDescent="0.25">
      <c r="A235" s="11"/>
      <c r="B235" s="15"/>
      <c r="C235" s="16"/>
      <c r="D235" s="17"/>
      <c r="E235" s="17"/>
      <c r="F235" s="15"/>
      <c r="G235" s="18"/>
      <c r="H235" s="18"/>
      <c r="I235" s="18"/>
      <c r="J235" s="31"/>
      <c r="K235" s="13"/>
    </row>
    <row r="236" spans="1:11" ht="18" x14ac:dyDescent="0.25">
      <c r="A236" s="11"/>
      <c r="B236" s="15"/>
      <c r="C236" s="16"/>
      <c r="D236" s="17"/>
      <c r="E236" s="17"/>
      <c r="F236" s="15"/>
      <c r="G236" s="18"/>
      <c r="H236" s="18"/>
      <c r="I236" s="18"/>
      <c r="J236" s="31"/>
      <c r="K236" s="13"/>
    </row>
    <row r="237" spans="1:11" ht="18" x14ac:dyDescent="0.25">
      <c r="A237" s="11"/>
      <c r="B237" s="15"/>
      <c r="C237" s="16"/>
      <c r="D237" s="17"/>
      <c r="E237" s="17"/>
      <c r="F237" s="15"/>
      <c r="G237" s="18"/>
      <c r="H237" s="18"/>
      <c r="I237" s="18"/>
      <c r="J237" s="31"/>
      <c r="K237" s="13"/>
    </row>
    <row r="238" spans="1:11" ht="18" x14ac:dyDescent="0.25">
      <c r="A238" s="11"/>
      <c r="B238" s="15"/>
      <c r="C238" s="27" t="s">
        <v>94</v>
      </c>
      <c r="D238" s="10"/>
      <c r="E238" s="10"/>
      <c r="F238" s="28"/>
      <c r="G238" s="29"/>
      <c r="H238" s="29"/>
      <c r="I238" s="29"/>
      <c r="J238" s="62">
        <f>SUM(J231:J237)</f>
        <v>10348.377726000001</v>
      </c>
      <c r="K238" s="13"/>
    </row>
    <row r="239" spans="1:11" ht="18" x14ac:dyDescent="0.25">
      <c r="A239" s="11"/>
      <c r="B239" s="15" t="s">
        <v>95</v>
      </c>
      <c r="C239" s="49" t="s">
        <v>96</v>
      </c>
      <c r="D239" s="50"/>
      <c r="E239" s="50"/>
      <c r="F239" s="50"/>
      <c r="G239" s="50"/>
      <c r="H239" s="50"/>
      <c r="I239" s="50"/>
      <c r="J239" s="63">
        <f>ROUND((SUM(J227+J238)),2)</f>
        <v>44895.24</v>
      </c>
      <c r="K239" s="13"/>
    </row>
    <row r="240" spans="1:11" ht="18" x14ac:dyDescent="0.25">
      <c r="A240" s="11"/>
      <c r="B240" s="15" t="s">
        <v>97</v>
      </c>
      <c r="C240" s="49" t="s">
        <v>98</v>
      </c>
      <c r="D240" s="50"/>
      <c r="E240" s="50"/>
      <c r="F240" s="50"/>
      <c r="G240" s="50"/>
      <c r="H240" s="50"/>
      <c r="I240" s="64" t="s">
        <v>99</v>
      </c>
      <c r="J240" s="63"/>
      <c r="K240" s="13"/>
    </row>
    <row r="241" spans="1:14" ht="18" x14ac:dyDescent="0.25">
      <c r="A241" s="11"/>
      <c r="B241" s="15" t="s">
        <v>46</v>
      </c>
      <c r="C241" s="49" t="s">
        <v>100</v>
      </c>
      <c r="D241" s="50"/>
      <c r="E241" s="50"/>
      <c r="F241" s="50"/>
      <c r="G241" s="50"/>
      <c r="H241" s="50"/>
      <c r="I241" s="64" t="s">
        <v>99</v>
      </c>
      <c r="J241" s="63"/>
      <c r="K241" s="13"/>
    </row>
    <row r="242" spans="1:14" ht="18.75" thickBot="1" x14ac:dyDescent="0.3">
      <c r="A242" s="11"/>
      <c r="B242" s="15" t="s">
        <v>101</v>
      </c>
      <c r="C242" s="49" t="s">
        <v>102</v>
      </c>
      <c r="D242" s="50"/>
      <c r="E242" s="50"/>
      <c r="F242" s="50"/>
      <c r="G242" s="50"/>
      <c r="H242" s="50"/>
      <c r="I242" s="65" t="s">
        <v>103</v>
      </c>
      <c r="J242" s="63"/>
      <c r="K242" s="13"/>
    </row>
    <row r="243" spans="1:14" ht="24" thickBot="1" x14ac:dyDescent="0.4">
      <c r="A243" s="11"/>
      <c r="B243" s="29" t="s">
        <v>104</v>
      </c>
      <c r="C243" s="49" t="s">
        <v>105</v>
      </c>
      <c r="D243" s="50"/>
      <c r="E243" s="50"/>
      <c r="F243" s="50"/>
      <c r="G243" s="50"/>
      <c r="H243" s="318" t="s">
        <v>384</v>
      </c>
      <c r="I243" s="319"/>
      <c r="J243" s="103">
        <f>J239/E205</f>
        <v>140.17059539792061</v>
      </c>
      <c r="K243" s="13"/>
      <c r="L243" s="270">
        <f>J243*E205</f>
        <v>44895.239999999991</v>
      </c>
      <c r="M243" s="276">
        <f>40/8</f>
        <v>5</v>
      </c>
      <c r="N243" s="120">
        <v>2</v>
      </c>
    </row>
    <row r="244" spans="1:14" ht="23.25" x14ac:dyDescent="0.35">
      <c r="A244" s="143"/>
      <c r="B244" s="308" t="s">
        <v>381</v>
      </c>
      <c r="C244" s="49" t="s">
        <v>382</v>
      </c>
      <c r="D244" s="50"/>
      <c r="E244" s="50"/>
      <c r="F244" s="50"/>
      <c r="G244" s="50"/>
      <c r="H244" s="50"/>
      <c r="I244" s="65" t="s">
        <v>383</v>
      </c>
      <c r="J244" s="313">
        <f>J243*E205</f>
        <v>44895.239999999991</v>
      </c>
      <c r="K244" s="143"/>
      <c r="L244" s="309"/>
      <c r="M244" s="304"/>
      <c r="N244" s="120"/>
    </row>
    <row r="245" spans="1:14" ht="75" customHeight="1" x14ac:dyDescent="0.25">
      <c r="B245" s="1"/>
      <c r="C245" s="1"/>
      <c r="D245" s="1"/>
      <c r="E245" s="1"/>
      <c r="F245" s="111"/>
      <c r="G245" s="75"/>
      <c r="H245" s="85"/>
      <c r="I245" s="85"/>
      <c r="J245" s="76"/>
    </row>
    <row r="246" spans="1:14" ht="18" x14ac:dyDescent="0.25">
      <c r="B246" s="1" t="s">
        <v>53</v>
      </c>
      <c r="C246" s="1"/>
      <c r="D246" s="1"/>
      <c r="E246" s="1"/>
      <c r="G246" s="75"/>
      <c r="H246" s="111"/>
      <c r="I246" s="111" t="s">
        <v>375</v>
      </c>
      <c r="J246" s="74"/>
    </row>
    <row r="247" spans="1:14" ht="18" x14ac:dyDescent="0.25">
      <c r="B247" s="1"/>
      <c r="C247" s="1"/>
      <c r="D247" s="1"/>
      <c r="E247" s="1"/>
      <c r="G247" s="75"/>
      <c r="H247" s="111"/>
      <c r="I247" s="111"/>
      <c r="J247" s="74"/>
    </row>
    <row r="248" spans="1:14" ht="18" x14ac:dyDescent="0.25">
      <c r="B248" s="2"/>
      <c r="C248" s="2"/>
      <c r="D248" s="77"/>
      <c r="E248" s="2"/>
      <c r="F248" s="2"/>
      <c r="G248" s="74"/>
      <c r="H248" s="78"/>
      <c r="I248" s="78"/>
      <c r="J248" s="76"/>
    </row>
    <row r="249" spans="1:14" ht="18" x14ac:dyDescent="0.25">
      <c r="B249" s="79" t="s">
        <v>146</v>
      </c>
      <c r="C249" s="282"/>
      <c r="D249" s="282"/>
      <c r="E249" s="2"/>
      <c r="G249" s="80"/>
      <c r="H249" s="80"/>
      <c r="I249" s="80" t="s">
        <v>365</v>
      </c>
      <c r="J249" s="76"/>
    </row>
    <row r="250" spans="1:14" ht="18" x14ac:dyDescent="0.25">
      <c r="B250" s="81" t="s">
        <v>356</v>
      </c>
      <c r="C250" s="283"/>
      <c r="D250" s="81"/>
      <c r="E250" s="1"/>
      <c r="F250" s="75"/>
      <c r="G250" s="75"/>
      <c r="H250" s="75"/>
      <c r="I250" s="75" t="s">
        <v>366</v>
      </c>
      <c r="J250" s="76"/>
    </row>
    <row r="251" spans="1:14" ht="18" x14ac:dyDescent="0.25">
      <c r="B251" s="82"/>
      <c r="C251" s="2"/>
      <c r="D251" s="2"/>
      <c r="E251" s="77"/>
      <c r="F251" s="2"/>
      <c r="G251" s="2"/>
      <c r="H251" s="2"/>
      <c r="I251" s="78"/>
      <c r="J251" s="78"/>
    </row>
    <row r="252" spans="1:14" ht="18" x14ac:dyDescent="0.25">
      <c r="B252" s="82"/>
      <c r="C252" s="2"/>
      <c r="D252" s="2"/>
      <c r="E252" s="77"/>
      <c r="F252" s="2"/>
      <c r="G252" s="2"/>
      <c r="H252" s="2"/>
      <c r="I252" s="78"/>
      <c r="J252" s="78"/>
    </row>
    <row r="253" spans="1:14" ht="18" x14ac:dyDescent="0.25">
      <c r="B253" s="82"/>
      <c r="C253" s="2"/>
      <c r="D253" s="2"/>
      <c r="E253" s="77"/>
      <c r="F253" s="2"/>
      <c r="G253" s="2"/>
      <c r="H253" s="2"/>
      <c r="I253" s="78"/>
      <c r="J253" s="78"/>
    </row>
    <row r="254" spans="1:14" ht="18" x14ac:dyDescent="0.25">
      <c r="B254" s="2"/>
      <c r="C254" s="76"/>
      <c r="D254" s="75"/>
      <c r="F254" s="81" t="s">
        <v>380</v>
      </c>
      <c r="G254" s="2"/>
      <c r="I254" s="83"/>
    </row>
    <row r="255" spans="1:14" ht="18" x14ac:dyDescent="0.25">
      <c r="B255" s="2"/>
      <c r="C255" s="76"/>
      <c r="D255" s="75"/>
      <c r="F255" s="81"/>
      <c r="G255" s="2"/>
      <c r="I255" s="83"/>
    </row>
    <row r="256" spans="1:14" ht="18" x14ac:dyDescent="0.25">
      <c r="B256" s="2"/>
      <c r="C256" s="76"/>
      <c r="D256" s="2"/>
      <c r="E256" s="2"/>
      <c r="F256" s="74"/>
      <c r="G256" s="2"/>
      <c r="H256" s="82"/>
      <c r="I256" s="84"/>
      <c r="J256" s="74"/>
    </row>
    <row r="257" spans="1:11" ht="18" x14ac:dyDescent="0.25">
      <c r="B257" s="85"/>
      <c r="C257" s="76"/>
      <c r="D257" s="85"/>
      <c r="E257" s="85"/>
      <c r="F257" s="80" t="s">
        <v>376</v>
      </c>
      <c r="G257" s="85"/>
      <c r="H257" s="78"/>
      <c r="I257" s="86"/>
      <c r="J257" s="74"/>
    </row>
    <row r="258" spans="1:11" ht="18" x14ac:dyDescent="0.25">
      <c r="B258" s="2"/>
      <c r="C258" s="76"/>
      <c r="D258" s="87"/>
      <c r="E258" s="2"/>
      <c r="F258" s="137" t="s">
        <v>377</v>
      </c>
      <c r="G258" s="2"/>
      <c r="H258" s="80"/>
      <c r="I258" s="2"/>
      <c r="J258" s="74"/>
    </row>
    <row r="259" spans="1:11" ht="18" x14ac:dyDescent="0.25">
      <c r="B259" s="104" t="s">
        <v>373</v>
      </c>
      <c r="C259" s="1"/>
      <c r="D259" s="6" t="s">
        <v>0</v>
      </c>
      <c r="E259" s="2" t="s">
        <v>370</v>
      </c>
      <c r="F259" s="3"/>
      <c r="G259" s="2"/>
      <c r="H259" s="1"/>
      <c r="I259" s="4"/>
      <c r="J259" s="3"/>
    </row>
    <row r="260" spans="1:11" ht="18" x14ac:dyDescent="0.25">
      <c r="B260" s="104" t="s">
        <v>374</v>
      </c>
      <c r="C260" s="1"/>
      <c r="D260" s="6" t="s">
        <v>0</v>
      </c>
      <c r="E260" s="2" t="s">
        <v>372</v>
      </c>
      <c r="F260" s="3"/>
      <c r="G260" s="2"/>
      <c r="H260" s="1"/>
      <c r="I260" s="4"/>
      <c r="J260" s="3"/>
    </row>
    <row r="261" spans="1:11" ht="18" x14ac:dyDescent="0.25">
      <c r="B261" s="104"/>
      <c r="C261" s="1"/>
      <c r="D261" s="6"/>
      <c r="E261" s="2"/>
      <c r="F261" s="3"/>
      <c r="G261" s="2"/>
      <c r="H261" s="1"/>
      <c r="I261" s="4"/>
      <c r="J261" s="3"/>
    </row>
    <row r="262" spans="1:11" ht="18" x14ac:dyDescent="0.25">
      <c r="B262" s="2"/>
      <c r="C262" s="1"/>
      <c r="E262" s="2"/>
      <c r="F262" s="3"/>
      <c r="G262" s="2"/>
      <c r="H262" s="1"/>
      <c r="I262" s="4"/>
      <c r="J262" s="3"/>
    </row>
    <row r="263" spans="1:11" ht="19.5" x14ac:dyDescent="0.25">
      <c r="B263" s="328" t="s">
        <v>66</v>
      </c>
      <c r="C263" s="328"/>
      <c r="D263" s="328"/>
      <c r="E263" s="328"/>
      <c r="F263" s="328"/>
      <c r="G263" s="328"/>
      <c r="H263" s="328"/>
      <c r="I263" s="328"/>
      <c r="J263" s="328"/>
    </row>
    <row r="264" spans="1:11" ht="19.5" x14ac:dyDescent="0.25">
      <c r="B264" s="302"/>
      <c r="C264" s="302"/>
      <c r="D264" s="302"/>
      <c r="E264" s="302"/>
      <c r="F264" s="302"/>
      <c r="G264" s="302"/>
      <c r="H264" s="302"/>
      <c r="I264" s="302"/>
      <c r="J264" s="302"/>
    </row>
    <row r="266" spans="1:11" ht="18" x14ac:dyDescent="0.25">
      <c r="B266" s="5" t="s">
        <v>67</v>
      </c>
      <c r="C266" s="5"/>
      <c r="D266" s="6" t="s">
        <v>0</v>
      </c>
      <c r="E266" s="311" t="s">
        <v>354</v>
      </c>
      <c r="F266" s="131"/>
      <c r="G266" s="312"/>
      <c r="H266" s="312"/>
      <c r="I266" s="6"/>
      <c r="J266" s="6"/>
    </row>
    <row r="267" spans="1:11" ht="18" x14ac:dyDescent="0.25">
      <c r="B267" s="5" t="s">
        <v>68</v>
      </c>
      <c r="C267" s="5"/>
      <c r="D267" s="6" t="s">
        <v>0</v>
      </c>
      <c r="E267" s="8" t="s">
        <v>21</v>
      </c>
      <c r="F267" s="9"/>
      <c r="G267" s="6"/>
      <c r="H267" s="6"/>
      <c r="I267" s="6"/>
      <c r="J267" s="6"/>
    </row>
    <row r="268" spans="1:11" ht="18" x14ac:dyDescent="0.25">
      <c r="B268" s="5" t="s">
        <v>69</v>
      </c>
      <c r="C268" s="5"/>
      <c r="D268" s="6" t="s">
        <v>0</v>
      </c>
      <c r="E268" s="8"/>
      <c r="F268" s="9"/>
      <c r="G268" s="6"/>
      <c r="H268" s="6"/>
      <c r="I268" s="6"/>
      <c r="J268" s="6"/>
    </row>
    <row r="269" spans="1:11" ht="18" x14ac:dyDescent="0.25">
      <c r="B269" s="5" t="s">
        <v>70</v>
      </c>
      <c r="C269" s="5"/>
      <c r="D269" s="6" t="s">
        <v>0</v>
      </c>
      <c r="E269" s="8">
        <v>1</v>
      </c>
      <c r="F269" s="9"/>
      <c r="G269" s="6"/>
      <c r="H269" s="6"/>
      <c r="I269" s="6"/>
      <c r="J269" s="6"/>
    </row>
    <row r="270" spans="1:11" ht="18" x14ac:dyDescent="0.25">
      <c r="B270" s="10"/>
      <c r="C270" s="6"/>
      <c r="D270" s="6"/>
      <c r="E270" s="6"/>
      <c r="F270" s="6"/>
      <c r="G270" s="6"/>
      <c r="H270" s="6"/>
      <c r="I270" s="6"/>
      <c r="J270" s="6"/>
    </row>
    <row r="271" spans="1:11" ht="18" x14ac:dyDescent="0.25">
      <c r="A271" s="11"/>
      <c r="B271" s="12"/>
      <c r="C271" s="329" t="s">
        <v>71</v>
      </c>
      <c r="D271" s="330"/>
      <c r="E271" s="330"/>
      <c r="F271" s="331"/>
      <c r="G271" s="326" t="s">
        <v>72</v>
      </c>
      <c r="H271" s="326" t="s">
        <v>73</v>
      </c>
      <c r="I271" s="326" t="s">
        <v>74</v>
      </c>
      <c r="J271" s="320" t="s">
        <v>75</v>
      </c>
      <c r="K271" s="13"/>
    </row>
    <row r="272" spans="1:11" ht="18" x14ac:dyDescent="0.25">
      <c r="A272" s="11"/>
      <c r="B272" s="14"/>
      <c r="C272" s="332"/>
      <c r="D272" s="333"/>
      <c r="E272" s="333"/>
      <c r="F272" s="334"/>
      <c r="G272" s="327"/>
      <c r="H272" s="327"/>
      <c r="I272" s="327"/>
      <c r="J272" s="323"/>
      <c r="K272" s="13"/>
    </row>
    <row r="273" spans="1:11" ht="18" x14ac:dyDescent="0.25">
      <c r="A273" s="11"/>
      <c r="B273" s="15" t="s">
        <v>33</v>
      </c>
      <c r="C273" s="16" t="s">
        <v>76</v>
      </c>
      <c r="D273" s="17"/>
      <c r="E273" s="17"/>
      <c r="F273" s="15"/>
      <c r="G273" s="18"/>
      <c r="H273" s="18"/>
      <c r="I273" s="18"/>
      <c r="J273" s="16"/>
      <c r="K273" s="13"/>
    </row>
    <row r="274" spans="1:11" ht="18" x14ac:dyDescent="0.25">
      <c r="A274" s="11"/>
      <c r="B274" s="15"/>
      <c r="C274" s="16"/>
      <c r="D274" s="17"/>
      <c r="E274" s="17"/>
      <c r="F274" s="15"/>
      <c r="G274" s="18"/>
      <c r="H274" s="18"/>
      <c r="I274" s="18"/>
      <c r="J274" s="16"/>
      <c r="K274" s="13"/>
    </row>
    <row r="275" spans="1:11" ht="18" x14ac:dyDescent="0.25">
      <c r="A275" s="11"/>
      <c r="B275" s="15"/>
      <c r="C275" s="19" t="s">
        <v>119</v>
      </c>
      <c r="D275" s="20"/>
      <c r="E275" s="20"/>
      <c r="F275" s="21"/>
      <c r="G275" s="22">
        <v>1</v>
      </c>
      <c r="H275" s="22">
        <v>24</v>
      </c>
      <c r="I275" s="23">
        <v>129.43</v>
      </c>
      <c r="J275" s="31">
        <f>G275*I275*H275</f>
        <v>3106.32</v>
      </c>
      <c r="K275" s="13"/>
    </row>
    <row r="276" spans="1:11" ht="18" x14ac:dyDescent="0.25">
      <c r="A276" s="11"/>
      <c r="B276" s="15"/>
      <c r="C276" s="19" t="s">
        <v>120</v>
      </c>
      <c r="D276" s="20"/>
      <c r="E276" s="20"/>
      <c r="F276" s="21"/>
      <c r="G276" s="22">
        <v>1</v>
      </c>
      <c r="H276" s="22">
        <v>24</v>
      </c>
      <c r="I276" s="23">
        <v>95.1</v>
      </c>
      <c r="J276" s="31">
        <f>G276*I276*H276</f>
        <v>2282.3999999999996</v>
      </c>
      <c r="K276" s="13"/>
    </row>
    <row r="277" spans="1:11" ht="18" x14ac:dyDescent="0.25">
      <c r="A277" s="11"/>
      <c r="B277" s="15"/>
      <c r="C277" s="19" t="s">
        <v>121</v>
      </c>
      <c r="D277" s="20"/>
      <c r="E277" s="20"/>
      <c r="F277" s="21"/>
      <c r="G277" s="22">
        <v>2</v>
      </c>
      <c r="H277" s="22">
        <v>24</v>
      </c>
      <c r="I277" s="23">
        <v>73.260000000000005</v>
      </c>
      <c r="J277" s="31">
        <f>G277*I277*H277</f>
        <v>3516.4800000000005</v>
      </c>
      <c r="K277" s="13"/>
    </row>
    <row r="278" spans="1:11" ht="18" x14ac:dyDescent="0.25">
      <c r="A278" s="11"/>
      <c r="B278" s="15"/>
      <c r="C278" s="16"/>
      <c r="D278" s="17"/>
      <c r="E278" s="17"/>
      <c r="F278" s="15"/>
      <c r="G278" s="18"/>
      <c r="H278" s="18"/>
      <c r="I278" s="25"/>
      <c r="J278" s="26"/>
      <c r="K278" s="13"/>
    </row>
    <row r="279" spans="1:11" ht="18" x14ac:dyDescent="0.25">
      <c r="A279" s="11"/>
      <c r="B279" s="15"/>
      <c r="C279" s="27" t="s">
        <v>78</v>
      </c>
      <c r="D279" s="10"/>
      <c r="E279" s="10"/>
      <c r="F279" s="28"/>
      <c r="G279" s="29"/>
      <c r="H279" s="29"/>
      <c r="I279" s="30"/>
      <c r="J279" s="31">
        <f>SUM(J275:J278)</f>
        <v>8905.2000000000007</v>
      </c>
      <c r="K279" s="13"/>
    </row>
    <row r="280" spans="1:11" ht="18" x14ac:dyDescent="0.25">
      <c r="A280" s="11"/>
      <c r="B280" s="15"/>
      <c r="C280" s="320" t="s">
        <v>79</v>
      </c>
      <c r="D280" s="321"/>
      <c r="E280" s="321"/>
      <c r="F280" s="322"/>
      <c r="G280" s="326" t="s">
        <v>80</v>
      </c>
      <c r="H280" s="326" t="s">
        <v>73</v>
      </c>
      <c r="I280" s="326" t="s">
        <v>74</v>
      </c>
      <c r="J280" s="320" t="s">
        <v>75</v>
      </c>
      <c r="K280" s="13"/>
    </row>
    <row r="281" spans="1:11" ht="18" x14ac:dyDescent="0.25">
      <c r="A281" s="11"/>
      <c r="B281" s="15"/>
      <c r="C281" s="323"/>
      <c r="D281" s="324"/>
      <c r="E281" s="324"/>
      <c r="F281" s="325"/>
      <c r="G281" s="327"/>
      <c r="H281" s="327"/>
      <c r="I281" s="327"/>
      <c r="J281" s="323"/>
      <c r="K281" s="13"/>
    </row>
    <row r="282" spans="1:11" ht="18" x14ac:dyDescent="0.25">
      <c r="A282" s="11"/>
      <c r="B282" s="15" t="s">
        <v>41</v>
      </c>
      <c r="C282" s="32" t="s">
        <v>81</v>
      </c>
      <c r="D282" s="33"/>
      <c r="E282" s="33"/>
      <c r="F282" s="34"/>
      <c r="G282" s="35"/>
      <c r="H282" s="35"/>
      <c r="I282" s="35"/>
      <c r="J282" s="36"/>
      <c r="K282" s="13"/>
    </row>
    <row r="283" spans="1:11" ht="18" x14ac:dyDescent="0.25">
      <c r="A283" s="11"/>
      <c r="B283" s="15"/>
      <c r="C283" s="37"/>
      <c r="D283" s="38"/>
      <c r="E283" s="38"/>
      <c r="F283" s="39"/>
      <c r="G283" s="18"/>
      <c r="H283" s="18"/>
      <c r="I283" s="25"/>
      <c r="J283" s="26"/>
      <c r="K283" s="13"/>
    </row>
    <row r="284" spans="1:11" ht="18" x14ac:dyDescent="0.25">
      <c r="A284" s="11"/>
      <c r="B284" s="15"/>
      <c r="C284" s="40" t="s">
        <v>82</v>
      </c>
      <c r="D284" s="41"/>
      <c r="E284" s="41"/>
      <c r="F284" s="42"/>
      <c r="G284" s="22"/>
      <c r="H284" s="43"/>
      <c r="I284" s="44"/>
      <c r="J284" s="45">
        <f>10%*J279</f>
        <v>890.5200000000001</v>
      </c>
      <c r="K284" s="13"/>
    </row>
    <row r="285" spans="1:11" ht="18" x14ac:dyDescent="0.25">
      <c r="A285" s="11"/>
      <c r="B285" s="15"/>
      <c r="C285" s="40"/>
      <c r="D285" s="41"/>
      <c r="E285" s="41"/>
      <c r="F285" s="42"/>
      <c r="G285" s="22"/>
      <c r="H285" s="43"/>
      <c r="I285" s="44"/>
      <c r="J285" s="45"/>
      <c r="K285" s="13"/>
    </row>
    <row r="286" spans="1:11" ht="18" x14ac:dyDescent="0.25">
      <c r="A286" s="11"/>
      <c r="B286" s="15"/>
      <c r="C286" s="46"/>
      <c r="D286" s="47"/>
      <c r="E286" s="47"/>
      <c r="F286" s="48"/>
      <c r="G286" s="18"/>
      <c r="H286" s="18"/>
      <c r="I286" s="25"/>
      <c r="J286" s="26"/>
      <c r="K286" s="13"/>
    </row>
    <row r="287" spans="1:11" ht="18" x14ac:dyDescent="0.25">
      <c r="A287" s="11"/>
      <c r="B287" s="15"/>
      <c r="C287" s="27" t="s">
        <v>83</v>
      </c>
      <c r="D287" s="10"/>
      <c r="E287" s="10"/>
      <c r="F287" s="28"/>
      <c r="G287" s="29"/>
      <c r="H287" s="29"/>
      <c r="I287" s="30"/>
      <c r="J287" s="31">
        <f>SUM(J284:J286)</f>
        <v>890.5200000000001</v>
      </c>
      <c r="K287" s="13"/>
    </row>
    <row r="288" spans="1:11" ht="18" x14ac:dyDescent="0.25">
      <c r="A288" s="11"/>
      <c r="B288" s="15" t="s">
        <v>84</v>
      </c>
      <c r="C288" s="49" t="s">
        <v>85</v>
      </c>
      <c r="D288" s="50"/>
      <c r="E288" s="50"/>
      <c r="F288" s="50"/>
      <c r="G288" s="50"/>
      <c r="H288" s="50"/>
      <c r="I288" s="51"/>
      <c r="J288" s="52">
        <f>J287+J279</f>
        <v>9795.7200000000012</v>
      </c>
      <c r="K288" s="13"/>
    </row>
    <row r="289" spans="1:13" ht="18" x14ac:dyDescent="0.25">
      <c r="A289" s="11"/>
      <c r="B289" s="15" t="s">
        <v>86</v>
      </c>
      <c r="C289" s="53" t="s">
        <v>69</v>
      </c>
      <c r="D289" s="54"/>
      <c r="E289" s="54"/>
      <c r="F289" s="54"/>
      <c r="G289" s="50"/>
      <c r="H289" s="49"/>
      <c r="I289" s="51"/>
      <c r="J289" s="52"/>
      <c r="K289" s="13"/>
    </row>
    <row r="290" spans="1:13" ht="18" x14ac:dyDescent="0.25">
      <c r="A290" s="11"/>
      <c r="B290" s="15" t="s">
        <v>87</v>
      </c>
      <c r="C290" s="49" t="s">
        <v>88</v>
      </c>
      <c r="D290" s="50"/>
      <c r="E290" s="50"/>
      <c r="F290" s="50"/>
      <c r="G290" s="50"/>
      <c r="H290" s="50"/>
      <c r="I290" s="51"/>
      <c r="J290" s="52">
        <f>J288</f>
        <v>9795.7200000000012</v>
      </c>
      <c r="K290" s="13"/>
    </row>
    <row r="291" spans="1:13" ht="18" x14ac:dyDescent="0.25">
      <c r="A291" s="11"/>
      <c r="B291" s="15"/>
      <c r="C291" s="320" t="s">
        <v>89</v>
      </c>
      <c r="D291" s="321"/>
      <c r="E291" s="321"/>
      <c r="F291" s="322"/>
      <c r="G291" s="326" t="s">
        <v>90</v>
      </c>
      <c r="H291" s="326" t="s">
        <v>70</v>
      </c>
      <c r="I291" s="326" t="s">
        <v>91</v>
      </c>
      <c r="J291" s="320" t="s">
        <v>75</v>
      </c>
      <c r="K291" s="13"/>
    </row>
    <row r="292" spans="1:13" ht="18" x14ac:dyDescent="0.25">
      <c r="A292" s="11"/>
      <c r="B292" s="15"/>
      <c r="C292" s="323"/>
      <c r="D292" s="324"/>
      <c r="E292" s="324"/>
      <c r="F292" s="325"/>
      <c r="G292" s="327"/>
      <c r="H292" s="327"/>
      <c r="I292" s="327"/>
      <c r="J292" s="323"/>
      <c r="K292" s="13"/>
    </row>
    <row r="293" spans="1:13" ht="18" x14ac:dyDescent="0.25">
      <c r="A293" s="11"/>
      <c r="B293" s="15" t="s">
        <v>92</v>
      </c>
      <c r="C293" s="16" t="s">
        <v>93</v>
      </c>
      <c r="D293" s="17"/>
      <c r="E293" s="17"/>
      <c r="F293" s="15"/>
      <c r="G293" s="18"/>
      <c r="H293" s="18"/>
      <c r="I293" s="18"/>
      <c r="J293" s="16"/>
      <c r="K293" s="13"/>
    </row>
    <row r="294" spans="1:13" ht="18" x14ac:dyDescent="0.25">
      <c r="A294" s="11"/>
      <c r="B294" s="15"/>
      <c r="C294" s="16"/>
      <c r="D294" s="17"/>
      <c r="E294" s="17"/>
      <c r="F294" s="15"/>
      <c r="G294" s="18"/>
      <c r="H294" s="18"/>
      <c r="I294" s="18"/>
      <c r="J294" s="16"/>
      <c r="K294" s="13"/>
    </row>
    <row r="295" spans="1:13" ht="18" x14ac:dyDescent="0.25">
      <c r="A295" s="11"/>
      <c r="B295" s="15"/>
      <c r="C295" s="16" t="s">
        <v>132</v>
      </c>
      <c r="D295" s="17"/>
      <c r="E295" s="17"/>
      <c r="F295" s="15"/>
      <c r="G295" s="100" t="s">
        <v>136</v>
      </c>
      <c r="H295" s="100">
        <v>2</v>
      </c>
      <c r="I295" s="24">
        <v>6850</v>
      </c>
      <c r="J295" s="31">
        <f>H295*I295</f>
        <v>13700</v>
      </c>
      <c r="K295" s="13"/>
    </row>
    <row r="296" spans="1:13" ht="18" x14ac:dyDescent="0.25">
      <c r="A296" s="11"/>
      <c r="B296" s="15"/>
      <c r="C296" s="337" t="s">
        <v>135</v>
      </c>
      <c r="D296" s="338"/>
      <c r="E296" s="338"/>
      <c r="F296" s="339"/>
      <c r="G296" s="100" t="s">
        <v>136</v>
      </c>
      <c r="H296" s="100">
        <v>2</v>
      </c>
      <c r="I296" s="24">
        <v>6500</v>
      </c>
      <c r="J296" s="31">
        <f>H296*I296</f>
        <v>13000</v>
      </c>
      <c r="K296" s="13"/>
    </row>
    <row r="297" spans="1:13" ht="18" x14ac:dyDescent="0.25">
      <c r="A297" s="11"/>
      <c r="B297" s="15"/>
      <c r="C297" s="16" t="s">
        <v>133</v>
      </c>
      <c r="D297" s="17"/>
      <c r="E297" s="17"/>
      <c r="F297" s="15"/>
      <c r="G297" s="100" t="s">
        <v>137</v>
      </c>
      <c r="H297" s="100">
        <v>2</v>
      </c>
      <c r="I297" s="24">
        <v>280</v>
      </c>
      <c r="J297" s="31">
        <f>H297*I297</f>
        <v>560</v>
      </c>
      <c r="K297" s="13"/>
    </row>
    <row r="298" spans="1:13" ht="18" x14ac:dyDescent="0.25">
      <c r="A298" s="11"/>
      <c r="B298" s="15"/>
      <c r="C298" s="16" t="s">
        <v>134</v>
      </c>
      <c r="D298" s="17"/>
      <c r="E298" s="17"/>
      <c r="F298" s="15"/>
      <c r="G298" s="100" t="s">
        <v>109</v>
      </c>
      <c r="H298" s="100">
        <v>2</v>
      </c>
      <c r="I298" s="24">
        <v>165</v>
      </c>
      <c r="J298" s="31">
        <f>H298*I298</f>
        <v>330</v>
      </c>
      <c r="K298" s="13"/>
      <c r="M298" s="118"/>
    </row>
    <row r="299" spans="1:13" ht="18" x14ac:dyDescent="0.25">
      <c r="A299" s="11"/>
      <c r="B299" s="15"/>
      <c r="C299" s="16" t="s">
        <v>355</v>
      </c>
      <c r="D299" s="17"/>
      <c r="E299" s="17"/>
      <c r="F299" s="15"/>
      <c r="G299" s="100" t="s">
        <v>145</v>
      </c>
      <c r="H299" s="100">
        <v>1</v>
      </c>
      <c r="I299" s="24">
        <f>(2*451.44)+(8*27.72)+(1750)+(190)+(2*107)+(4*26)+(2*538.23)+540.9</f>
        <v>5000</v>
      </c>
      <c r="J299" s="31">
        <f>H299*I299</f>
        <v>5000</v>
      </c>
      <c r="K299" s="13"/>
      <c r="L299" s="118">
        <f>5000-I299</f>
        <v>0</v>
      </c>
      <c r="M299" s="118"/>
    </row>
    <row r="300" spans="1:13" ht="18" x14ac:dyDescent="0.25">
      <c r="A300" s="11"/>
      <c r="B300" s="15"/>
      <c r="C300" s="16" t="s">
        <v>138</v>
      </c>
      <c r="D300" s="17"/>
      <c r="E300" s="17"/>
      <c r="F300" s="15"/>
      <c r="G300" s="100"/>
      <c r="H300" s="100"/>
      <c r="I300" s="24"/>
      <c r="J300" s="24">
        <f>SUM(J295:J298)*5%</f>
        <v>1379.5</v>
      </c>
      <c r="K300" s="13"/>
    </row>
    <row r="301" spans="1:13" ht="18" x14ac:dyDescent="0.25">
      <c r="A301" s="11"/>
      <c r="B301" s="15"/>
      <c r="C301" s="16"/>
      <c r="D301" s="17"/>
      <c r="E301" s="17"/>
      <c r="F301" s="15"/>
      <c r="G301" s="18"/>
      <c r="H301" s="18"/>
      <c r="I301" s="18"/>
      <c r="J301" s="31"/>
      <c r="K301" s="13"/>
    </row>
    <row r="302" spans="1:13" ht="18" x14ac:dyDescent="0.25">
      <c r="A302" s="11"/>
      <c r="B302" s="15"/>
      <c r="C302" s="27" t="s">
        <v>94</v>
      </c>
      <c r="D302" s="10"/>
      <c r="E302" s="10"/>
      <c r="F302" s="28"/>
      <c r="G302" s="29"/>
      <c r="H302" s="29"/>
      <c r="I302" s="29"/>
      <c r="J302" s="62">
        <f>SUM(J294:J301)</f>
        <v>33969.5</v>
      </c>
      <c r="K302" s="13"/>
    </row>
    <row r="303" spans="1:13" ht="18" x14ac:dyDescent="0.25">
      <c r="A303" s="11"/>
      <c r="B303" s="15" t="s">
        <v>95</v>
      </c>
      <c r="C303" s="49" t="s">
        <v>96</v>
      </c>
      <c r="D303" s="50"/>
      <c r="E303" s="50"/>
      <c r="F303" s="50"/>
      <c r="G303" s="50"/>
      <c r="H303" s="50"/>
      <c r="I303" s="50"/>
      <c r="J303" s="63">
        <f>ROUND((SUM(J290+J302)),2)</f>
        <v>43765.22</v>
      </c>
      <c r="K303" s="13"/>
    </row>
    <row r="304" spans="1:13" ht="18" x14ac:dyDescent="0.25">
      <c r="A304" s="11"/>
      <c r="B304" s="15" t="s">
        <v>97</v>
      </c>
      <c r="C304" s="49" t="s">
        <v>98</v>
      </c>
      <c r="D304" s="50"/>
      <c r="E304" s="50"/>
      <c r="F304" s="50"/>
      <c r="G304" s="50"/>
      <c r="H304" s="50"/>
      <c r="I304" s="64" t="s">
        <v>99</v>
      </c>
      <c r="J304" s="63"/>
      <c r="K304" s="13"/>
    </row>
    <row r="305" spans="1:14" ht="18" x14ac:dyDescent="0.25">
      <c r="A305" s="11"/>
      <c r="B305" s="15" t="s">
        <v>46</v>
      </c>
      <c r="C305" s="49" t="s">
        <v>100</v>
      </c>
      <c r="D305" s="50"/>
      <c r="E305" s="50"/>
      <c r="F305" s="50"/>
      <c r="G305" s="50"/>
      <c r="H305" s="50"/>
      <c r="I305" s="64" t="s">
        <v>99</v>
      </c>
      <c r="J305" s="63"/>
      <c r="K305" s="13"/>
    </row>
    <row r="306" spans="1:14" ht="18.75" thickBot="1" x14ac:dyDescent="0.3">
      <c r="A306" s="11"/>
      <c r="B306" s="15" t="s">
        <v>101</v>
      </c>
      <c r="C306" s="49" t="s">
        <v>102</v>
      </c>
      <c r="D306" s="50"/>
      <c r="E306" s="50"/>
      <c r="F306" s="50"/>
      <c r="G306" s="50"/>
      <c r="H306" s="50"/>
      <c r="I306" s="65" t="s">
        <v>103</v>
      </c>
      <c r="J306" s="63"/>
      <c r="K306" s="13"/>
    </row>
    <row r="307" spans="1:14" ht="24" thickBot="1" x14ac:dyDescent="0.4">
      <c r="A307" s="11"/>
      <c r="B307" s="15" t="s">
        <v>104</v>
      </c>
      <c r="C307" s="36" t="s">
        <v>105</v>
      </c>
      <c r="D307" s="66"/>
      <c r="E307" s="66"/>
      <c r="F307" s="66"/>
      <c r="G307" s="66"/>
      <c r="H307" s="318" t="s">
        <v>384</v>
      </c>
      <c r="I307" s="319"/>
      <c r="J307" s="68">
        <f>J303/E269</f>
        <v>43765.22</v>
      </c>
      <c r="K307" s="13"/>
      <c r="L307" s="270">
        <f>J307/E269</f>
        <v>43765.22</v>
      </c>
      <c r="M307" s="276">
        <f>16/8</f>
        <v>2</v>
      </c>
      <c r="N307" s="120">
        <v>1</v>
      </c>
    </row>
    <row r="308" spans="1:14" ht="23.25" x14ac:dyDescent="0.35">
      <c r="A308" s="143"/>
      <c r="B308" s="308" t="s">
        <v>381</v>
      </c>
      <c r="C308" s="49" t="s">
        <v>382</v>
      </c>
      <c r="D308" s="50"/>
      <c r="E308" s="50"/>
      <c r="F308" s="50"/>
      <c r="G308" s="50"/>
      <c r="H308" s="50"/>
      <c r="I308" s="65" t="s">
        <v>383</v>
      </c>
      <c r="J308" s="313">
        <f>J307*E269</f>
        <v>43765.22</v>
      </c>
      <c r="K308" s="143"/>
      <c r="L308" s="309"/>
      <c r="M308" s="304"/>
      <c r="N308" s="120"/>
    </row>
    <row r="309" spans="1:14" ht="75" customHeight="1" x14ac:dyDescent="0.25">
      <c r="B309" s="69"/>
      <c r="C309" s="69"/>
      <c r="D309" s="69"/>
      <c r="E309" s="69"/>
      <c r="F309" s="70"/>
      <c r="G309" s="71"/>
      <c r="H309" s="71"/>
      <c r="I309" s="72"/>
      <c r="J309" s="73"/>
    </row>
    <row r="310" spans="1:14" ht="18" customHeight="1" x14ac:dyDescent="0.25">
      <c r="B310" s="1" t="s">
        <v>53</v>
      </c>
      <c r="C310" s="1"/>
      <c r="D310" s="1"/>
      <c r="E310" s="1"/>
      <c r="G310" s="75"/>
      <c r="H310" s="111"/>
      <c r="I310" s="111" t="s">
        <v>375</v>
      </c>
      <c r="J310" s="74"/>
    </row>
    <row r="311" spans="1:14" ht="18" customHeight="1" x14ac:dyDescent="0.25">
      <c r="B311" s="1"/>
      <c r="C311" s="1"/>
      <c r="D311" s="1"/>
      <c r="E311" s="1"/>
      <c r="G311" s="75"/>
      <c r="H311" s="111"/>
      <c r="I311" s="111"/>
      <c r="J311" s="74"/>
    </row>
    <row r="312" spans="1:14" ht="18" customHeight="1" x14ac:dyDescent="0.25">
      <c r="B312" s="2"/>
      <c r="C312" s="2"/>
      <c r="D312" s="77"/>
      <c r="E312" s="2"/>
      <c r="F312" s="2"/>
      <c r="G312" s="74"/>
      <c r="H312" s="78"/>
      <c r="I312" s="78"/>
      <c r="J312" s="76"/>
    </row>
    <row r="313" spans="1:14" ht="18" customHeight="1" x14ac:dyDescent="0.25">
      <c r="B313" s="79" t="s">
        <v>146</v>
      </c>
      <c r="C313" s="282"/>
      <c r="D313" s="282"/>
      <c r="E313" s="2"/>
      <c r="G313" s="80"/>
      <c r="H313" s="80"/>
      <c r="I313" s="80" t="s">
        <v>365</v>
      </c>
      <c r="J313" s="76"/>
    </row>
    <row r="314" spans="1:14" ht="18" customHeight="1" x14ac:dyDescent="0.25">
      <c r="B314" s="81" t="s">
        <v>356</v>
      </c>
      <c r="C314" s="283"/>
      <c r="D314" s="81"/>
      <c r="E314" s="1"/>
      <c r="F314" s="75"/>
      <c r="G314" s="75"/>
      <c r="H314" s="75"/>
      <c r="I314" s="75" t="s">
        <v>366</v>
      </c>
      <c r="J314" s="76"/>
    </row>
    <row r="315" spans="1:14" ht="18" customHeight="1" x14ac:dyDescent="0.25">
      <c r="B315" s="81"/>
      <c r="C315" s="292"/>
      <c r="D315" s="81"/>
      <c r="E315" s="1"/>
      <c r="F315" s="75"/>
      <c r="G315" s="75"/>
      <c r="H315" s="75"/>
      <c r="I315" s="75"/>
      <c r="J315" s="76"/>
    </row>
    <row r="316" spans="1:14" ht="18" customHeight="1" x14ac:dyDescent="0.25">
      <c r="B316" s="81"/>
      <c r="C316" s="292"/>
      <c r="D316" s="81"/>
      <c r="E316" s="1"/>
      <c r="F316" s="75"/>
      <c r="G316" s="75"/>
      <c r="H316" s="75"/>
      <c r="I316" s="75"/>
      <c r="J316" s="76"/>
    </row>
    <row r="317" spans="1:14" ht="18" customHeight="1" x14ac:dyDescent="0.25">
      <c r="B317" s="82"/>
      <c r="C317" s="2"/>
      <c r="D317" s="2"/>
      <c r="E317" s="77"/>
      <c r="F317" s="2"/>
      <c r="G317" s="2"/>
      <c r="H317" s="2"/>
      <c r="I317" s="78"/>
      <c r="J317" s="78"/>
    </row>
    <row r="318" spans="1:14" ht="18" customHeight="1" x14ac:dyDescent="0.25">
      <c r="B318" s="2"/>
      <c r="C318" s="76"/>
      <c r="D318" s="75"/>
      <c r="F318" s="81" t="s">
        <v>380</v>
      </c>
      <c r="G318" s="2"/>
      <c r="I318" s="83"/>
    </row>
    <row r="319" spans="1:14" ht="18" customHeight="1" x14ac:dyDescent="0.25">
      <c r="B319" s="2"/>
      <c r="C319" s="76"/>
      <c r="D319" s="2"/>
      <c r="E319" s="2"/>
      <c r="F319" s="81"/>
      <c r="G319" s="2"/>
      <c r="H319" s="82"/>
      <c r="I319" s="84"/>
      <c r="J319" s="74"/>
    </row>
    <row r="320" spans="1:14" ht="18" customHeight="1" x14ac:dyDescent="0.25">
      <c r="B320" s="2"/>
      <c r="C320" s="76"/>
      <c r="D320" s="2"/>
      <c r="E320" s="2"/>
      <c r="F320" s="74"/>
      <c r="G320" s="2"/>
      <c r="H320" s="82"/>
      <c r="I320" s="84"/>
      <c r="J320" s="74"/>
    </row>
    <row r="321" spans="1:11" ht="18" customHeight="1" x14ac:dyDescent="0.25">
      <c r="B321" s="85"/>
      <c r="C321" s="76"/>
      <c r="D321" s="85"/>
      <c r="E321" s="85"/>
      <c r="F321" s="80" t="s">
        <v>376</v>
      </c>
      <c r="G321" s="85"/>
      <c r="H321" s="78"/>
      <c r="I321" s="86"/>
      <c r="J321" s="74"/>
    </row>
    <row r="322" spans="1:11" ht="18" customHeight="1" x14ac:dyDescent="0.25">
      <c r="B322" s="2"/>
      <c r="C322" s="76"/>
      <c r="D322" s="87"/>
      <c r="E322" s="2"/>
      <c r="F322" s="137" t="s">
        <v>377</v>
      </c>
      <c r="G322" s="2"/>
      <c r="H322" s="80"/>
      <c r="I322" s="2"/>
      <c r="J322" s="74"/>
    </row>
    <row r="323" spans="1:11" ht="18" x14ac:dyDescent="0.25">
      <c r="B323" s="104" t="s">
        <v>373</v>
      </c>
      <c r="C323" s="1"/>
      <c r="D323" s="6" t="s">
        <v>0</v>
      </c>
      <c r="E323" s="2" t="s">
        <v>370</v>
      </c>
      <c r="F323" s="3"/>
      <c r="G323" s="2"/>
      <c r="H323" s="1"/>
      <c r="I323" s="4"/>
      <c r="J323" s="3"/>
    </row>
    <row r="324" spans="1:11" ht="18" x14ac:dyDescent="0.25">
      <c r="B324" s="104" t="s">
        <v>374</v>
      </c>
      <c r="C324" s="1"/>
      <c r="D324" s="6" t="s">
        <v>0</v>
      </c>
      <c r="E324" s="2" t="s">
        <v>372</v>
      </c>
      <c r="F324" s="3"/>
      <c r="G324" s="2"/>
      <c r="H324" s="1"/>
      <c r="I324" s="4"/>
      <c r="J324" s="3"/>
    </row>
    <row r="325" spans="1:11" ht="18" x14ac:dyDescent="0.25">
      <c r="B325" s="104"/>
      <c r="C325" s="1"/>
      <c r="D325" s="6"/>
      <c r="E325" s="2"/>
      <c r="F325" s="3"/>
      <c r="G325" s="2"/>
      <c r="H325" s="1"/>
      <c r="I325" s="4"/>
      <c r="J325" s="3"/>
    </row>
    <row r="326" spans="1:11" ht="18" x14ac:dyDescent="0.25">
      <c r="B326" s="2"/>
      <c r="C326" s="1"/>
      <c r="E326" s="2"/>
      <c r="F326" s="3"/>
      <c r="G326" s="2"/>
      <c r="H326" s="1"/>
      <c r="I326" s="4"/>
      <c r="J326" s="3"/>
    </row>
    <row r="327" spans="1:11" ht="19.5" x14ac:dyDescent="0.25">
      <c r="B327" s="328" t="s">
        <v>66</v>
      </c>
      <c r="C327" s="328"/>
      <c r="D327" s="328"/>
      <c r="E327" s="328"/>
      <c r="F327" s="328"/>
      <c r="G327" s="328"/>
      <c r="H327" s="328"/>
      <c r="I327" s="328"/>
      <c r="J327" s="328"/>
    </row>
    <row r="328" spans="1:11" ht="19.5" x14ac:dyDescent="0.25">
      <c r="B328" s="302"/>
      <c r="C328" s="302"/>
      <c r="D328" s="302"/>
      <c r="E328" s="302"/>
      <c r="F328" s="302"/>
      <c r="G328" s="302"/>
      <c r="H328" s="302"/>
      <c r="I328" s="302"/>
      <c r="J328" s="302"/>
    </row>
    <row r="330" spans="1:11" ht="18" x14ac:dyDescent="0.25">
      <c r="B330" s="5" t="s">
        <v>67</v>
      </c>
      <c r="C330" s="5"/>
      <c r="D330" s="6" t="s">
        <v>0</v>
      </c>
      <c r="E330" s="311" t="s">
        <v>252</v>
      </c>
      <c r="F330" s="131"/>
      <c r="G330" s="6"/>
      <c r="H330" s="6"/>
      <c r="I330" s="6"/>
      <c r="J330" s="6"/>
    </row>
    <row r="331" spans="1:11" ht="18" x14ac:dyDescent="0.25">
      <c r="B331" s="5" t="s">
        <v>68</v>
      </c>
      <c r="C331" s="5"/>
      <c r="D331" s="6" t="s">
        <v>0</v>
      </c>
      <c r="E331" s="8" t="s">
        <v>24</v>
      </c>
      <c r="F331" s="9"/>
      <c r="G331" s="6"/>
      <c r="H331" s="6"/>
      <c r="I331" s="6"/>
      <c r="J331" s="6"/>
    </row>
    <row r="332" spans="1:11" ht="18" x14ac:dyDescent="0.25">
      <c r="B332" s="5" t="s">
        <v>69</v>
      </c>
      <c r="C332" s="5"/>
      <c r="D332" s="6" t="s">
        <v>0</v>
      </c>
      <c r="E332" s="8"/>
      <c r="F332" s="9"/>
      <c r="G332" s="6"/>
      <c r="H332" s="6"/>
      <c r="I332" s="6"/>
      <c r="J332" s="6"/>
    </row>
    <row r="333" spans="1:11" ht="18" x14ac:dyDescent="0.25">
      <c r="B333" s="5" t="s">
        <v>70</v>
      </c>
      <c r="C333" s="5"/>
      <c r="D333" s="6" t="s">
        <v>0</v>
      </c>
      <c r="E333" s="8">
        <v>87.95</v>
      </c>
      <c r="F333" s="9"/>
      <c r="G333" s="6"/>
      <c r="H333" s="6"/>
      <c r="I333" s="6"/>
      <c r="J333" s="6"/>
    </row>
    <row r="334" spans="1:11" ht="18" x14ac:dyDescent="0.25">
      <c r="B334" s="10"/>
      <c r="C334" s="6"/>
      <c r="D334" s="6"/>
      <c r="E334" s="6"/>
      <c r="F334" s="6"/>
      <c r="G334" s="6"/>
      <c r="H334" s="6"/>
      <c r="I334" s="6"/>
      <c r="J334" s="6"/>
    </row>
    <row r="335" spans="1:11" ht="18" x14ac:dyDescent="0.25">
      <c r="A335" s="11"/>
      <c r="B335" s="12"/>
      <c r="C335" s="329" t="s">
        <v>71</v>
      </c>
      <c r="D335" s="330"/>
      <c r="E335" s="330"/>
      <c r="F335" s="331"/>
      <c r="G335" s="326" t="s">
        <v>72</v>
      </c>
      <c r="H335" s="326" t="s">
        <v>73</v>
      </c>
      <c r="I335" s="326" t="s">
        <v>74</v>
      </c>
      <c r="J335" s="320" t="s">
        <v>75</v>
      </c>
      <c r="K335" s="13"/>
    </row>
    <row r="336" spans="1:11" ht="18" x14ac:dyDescent="0.25">
      <c r="A336" s="11"/>
      <c r="B336" s="14"/>
      <c r="C336" s="332"/>
      <c r="D336" s="333"/>
      <c r="E336" s="333"/>
      <c r="F336" s="334"/>
      <c r="G336" s="327"/>
      <c r="H336" s="327"/>
      <c r="I336" s="327"/>
      <c r="J336" s="323"/>
      <c r="K336" s="13"/>
    </row>
    <row r="337" spans="1:11" ht="18" x14ac:dyDescent="0.25">
      <c r="A337" s="11"/>
      <c r="B337" s="15" t="s">
        <v>33</v>
      </c>
      <c r="C337" s="16" t="s">
        <v>76</v>
      </c>
      <c r="D337" s="17"/>
      <c r="E337" s="17"/>
      <c r="F337" s="15"/>
      <c r="G337" s="18"/>
      <c r="H337" s="18"/>
      <c r="I337" s="18"/>
      <c r="J337" s="16"/>
      <c r="K337" s="13"/>
    </row>
    <row r="338" spans="1:11" ht="18" x14ac:dyDescent="0.25">
      <c r="A338" s="11"/>
      <c r="B338" s="15"/>
      <c r="C338" s="16"/>
      <c r="D338" s="17"/>
      <c r="E338" s="17"/>
      <c r="F338" s="15"/>
      <c r="G338" s="18"/>
      <c r="H338" s="18"/>
      <c r="I338" s="18"/>
      <c r="J338" s="16"/>
      <c r="K338" s="13"/>
    </row>
    <row r="339" spans="1:11" ht="18" x14ac:dyDescent="0.25">
      <c r="A339" s="11"/>
      <c r="B339" s="15"/>
      <c r="C339" s="19" t="s">
        <v>119</v>
      </c>
      <c r="D339" s="20"/>
      <c r="E339" s="20"/>
      <c r="F339" s="21"/>
      <c r="G339" s="22">
        <v>1</v>
      </c>
      <c r="H339" s="22">
        <v>30</v>
      </c>
      <c r="I339" s="23">
        <v>129.43</v>
      </c>
      <c r="J339" s="31">
        <f>G339*I339*H339</f>
        <v>3882.9</v>
      </c>
      <c r="K339" s="13"/>
    </row>
    <row r="340" spans="1:11" ht="18" x14ac:dyDescent="0.25">
      <c r="A340" s="11"/>
      <c r="B340" s="15"/>
      <c r="C340" s="19" t="s">
        <v>120</v>
      </c>
      <c r="D340" s="20"/>
      <c r="E340" s="20"/>
      <c r="F340" s="21"/>
      <c r="G340" s="22">
        <v>2</v>
      </c>
      <c r="H340" s="22">
        <v>30</v>
      </c>
      <c r="I340" s="23">
        <v>95.1</v>
      </c>
      <c r="J340" s="31">
        <f>G340*I340*H340</f>
        <v>5706</v>
      </c>
      <c r="K340" s="13"/>
    </row>
    <row r="341" spans="1:11" ht="18" x14ac:dyDescent="0.25">
      <c r="A341" s="11"/>
      <c r="B341" s="15"/>
      <c r="C341" s="19" t="s">
        <v>121</v>
      </c>
      <c r="D341" s="20"/>
      <c r="E341" s="20"/>
      <c r="F341" s="21"/>
      <c r="G341" s="22">
        <v>4</v>
      </c>
      <c r="H341" s="22">
        <v>30</v>
      </c>
      <c r="I341" s="23">
        <v>73.260000000000005</v>
      </c>
      <c r="J341" s="31">
        <f>G341*I341*H341</f>
        <v>8791.2000000000007</v>
      </c>
      <c r="K341" s="13"/>
    </row>
    <row r="342" spans="1:11" ht="18" x14ac:dyDescent="0.25">
      <c r="A342" s="11"/>
      <c r="B342" s="15"/>
      <c r="C342" s="16"/>
      <c r="D342" s="17"/>
      <c r="E342" s="17"/>
      <c r="F342" s="15"/>
      <c r="G342" s="18"/>
      <c r="H342" s="18"/>
      <c r="I342" s="25"/>
      <c r="J342" s="26"/>
      <c r="K342" s="13"/>
    </row>
    <row r="343" spans="1:11" ht="18" x14ac:dyDescent="0.25">
      <c r="A343" s="11"/>
      <c r="B343" s="15"/>
      <c r="C343" s="27" t="s">
        <v>78</v>
      </c>
      <c r="D343" s="10"/>
      <c r="E343" s="10"/>
      <c r="F343" s="28"/>
      <c r="G343" s="29"/>
      <c r="H343" s="29"/>
      <c r="I343" s="30"/>
      <c r="J343" s="31">
        <f>SUM(J339:J342)</f>
        <v>18380.099999999999</v>
      </c>
      <c r="K343" s="13"/>
    </row>
    <row r="344" spans="1:11" ht="18" x14ac:dyDescent="0.25">
      <c r="A344" s="11"/>
      <c r="B344" s="15"/>
      <c r="C344" s="320" t="s">
        <v>79</v>
      </c>
      <c r="D344" s="321"/>
      <c r="E344" s="321"/>
      <c r="F344" s="322"/>
      <c r="G344" s="326" t="s">
        <v>80</v>
      </c>
      <c r="H344" s="326" t="s">
        <v>73</v>
      </c>
      <c r="I344" s="326" t="s">
        <v>74</v>
      </c>
      <c r="J344" s="320" t="s">
        <v>75</v>
      </c>
      <c r="K344" s="13"/>
    </row>
    <row r="345" spans="1:11" ht="18" x14ac:dyDescent="0.25">
      <c r="A345" s="11"/>
      <c r="B345" s="15"/>
      <c r="C345" s="323"/>
      <c r="D345" s="324"/>
      <c r="E345" s="324"/>
      <c r="F345" s="325"/>
      <c r="G345" s="327"/>
      <c r="H345" s="327"/>
      <c r="I345" s="327"/>
      <c r="J345" s="323"/>
      <c r="K345" s="13"/>
    </row>
    <row r="346" spans="1:11" ht="18" x14ac:dyDescent="0.25">
      <c r="A346" s="11"/>
      <c r="B346" s="15" t="s">
        <v>41</v>
      </c>
      <c r="C346" s="32" t="s">
        <v>81</v>
      </c>
      <c r="D346" s="33"/>
      <c r="E346" s="33"/>
      <c r="F346" s="34"/>
      <c r="G346" s="35"/>
      <c r="H346" s="35"/>
      <c r="I346" s="35"/>
      <c r="J346" s="36"/>
      <c r="K346" s="13"/>
    </row>
    <row r="347" spans="1:11" ht="18" x14ac:dyDescent="0.25">
      <c r="A347" s="11"/>
      <c r="B347" s="15"/>
      <c r="C347" s="37"/>
      <c r="D347" s="38"/>
      <c r="E347" s="38"/>
      <c r="F347" s="39"/>
      <c r="G347" s="18"/>
      <c r="H347" s="18"/>
      <c r="I347" s="25"/>
      <c r="J347" s="26"/>
      <c r="K347" s="13"/>
    </row>
    <row r="348" spans="1:11" ht="18" x14ac:dyDescent="0.25">
      <c r="A348" s="11"/>
      <c r="B348" s="15"/>
      <c r="C348" s="40" t="s">
        <v>82</v>
      </c>
      <c r="D348" s="41"/>
      <c r="E348" s="41"/>
      <c r="F348" s="42"/>
      <c r="G348" s="22"/>
      <c r="H348" s="43"/>
      <c r="I348" s="44"/>
      <c r="J348" s="45">
        <f>10%*J343</f>
        <v>1838.01</v>
      </c>
      <c r="K348" s="13"/>
    </row>
    <row r="349" spans="1:11" ht="18" x14ac:dyDescent="0.25">
      <c r="A349" s="11"/>
      <c r="B349" s="15"/>
      <c r="C349" s="46"/>
      <c r="D349" s="47"/>
      <c r="E349" s="47"/>
      <c r="F349" s="48"/>
      <c r="G349" s="18"/>
      <c r="H349" s="18"/>
      <c r="I349" s="25"/>
      <c r="J349" s="26"/>
      <c r="K349" s="13"/>
    </row>
    <row r="350" spans="1:11" ht="18" x14ac:dyDescent="0.25">
      <c r="A350" s="11"/>
      <c r="B350" s="15"/>
      <c r="C350" s="27" t="s">
        <v>83</v>
      </c>
      <c r="D350" s="10"/>
      <c r="E350" s="10"/>
      <c r="F350" s="28"/>
      <c r="G350" s="29"/>
      <c r="H350" s="29"/>
      <c r="I350" s="30"/>
      <c r="J350" s="31">
        <f>SUM(J348:J349)</f>
        <v>1838.01</v>
      </c>
      <c r="K350" s="13"/>
    </row>
    <row r="351" spans="1:11" ht="18" x14ac:dyDescent="0.25">
      <c r="A351" s="11"/>
      <c r="B351" s="15" t="s">
        <v>84</v>
      </c>
      <c r="C351" s="49" t="s">
        <v>85</v>
      </c>
      <c r="D351" s="50"/>
      <c r="E351" s="50"/>
      <c r="F351" s="50"/>
      <c r="G351" s="50"/>
      <c r="H351" s="50"/>
      <c r="I351" s="51"/>
      <c r="J351" s="52">
        <f>J350+J343</f>
        <v>20218.109999999997</v>
      </c>
      <c r="K351" s="13"/>
    </row>
    <row r="352" spans="1:11" ht="18" x14ac:dyDescent="0.25">
      <c r="A352" s="11"/>
      <c r="B352" s="15" t="s">
        <v>86</v>
      </c>
      <c r="C352" s="53" t="s">
        <v>69</v>
      </c>
      <c r="D352" s="54"/>
      <c r="E352" s="54"/>
      <c r="F352" s="54"/>
      <c r="G352" s="50"/>
      <c r="H352" s="49"/>
      <c r="I352" s="51"/>
      <c r="J352" s="52"/>
      <c r="K352" s="13"/>
    </row>
    <row r="353" spans="1:12" ht="18" x14ac:dyDescent="0.25">
      <c r="A353" s="11"/>
      <c r="B353" s="15" t="s">
        <v>87</v>
      </c>
      <c r="C353" s="49" t="s">
        <v>88</v>
      </c>
      <c r="D353" s="50"/>
      <c r="E353" s="50"/>
      <c r="F353" s="50"/>
      <c r="G353" s="50"/>
      <c r="H353" s="50"/>
      <c r="I353" s="51"/>
      <c r="J353" s="52">
        <f>J351</f>
        <v>20218.109999999997</v>
      </c>
      <c r="K353" s="13"/>
    </row>
    <row r="354" spans="1:12" ht="18" x14ac:dyDescent="0.25">
      <c r="A354" s="11"/>
      <c r="B354" s="15"/>
      <c r="C354" s="320" t="s">
        <v>89</v>
      </c>
      <c r="D354" s="321"/>
      <c r="E354" s="321"/>
      <c r="F354" s="322"/>
      <c r="G354" s="326" t="s">
        <v>90</v>
      </c>
      <c r="H354" s="326" t="s">
        <v>70</v>
      </c>
      <c r="I354" s="326" t="s">
        <v>91</v>
      </c>
      <c r="J354" s="320" t="s">
        <v>75</v>
      </c>
      <c r="K354" s="13"/>
    </row>
    <row r="355" spans="1:12" ht="18" x14ac:dyDescent="0.25">
      <c r="A355" s="11"/>
      <c r="B355" s="15"/>
      <c r="C355" s="323"/>
      <c r="D355" s="324"/>
      <c r="E355" s="324"/>
      <c r="F355" s="325"/>
      <c r="G355" s="327"/>
      <c r="H355" s="327"/>
      <c r="I355" s="327"/>
      <c r="J355" s="323"/>
      <c r="K355" s="13"/>
    </row>
    <row r="356" spans="1:12" ht="18" x14ac:dyDescent="0.25">
      <c r="A356" s="11"/>
      <c r="B356" s="15" t="s">
        <v>92</v>
      </c>
      <c r="C356" s="16" t="s">
        <v>93</v>
      </c>
      <c r="D356" s="17"/>
      <c r="E356" s="17"/>
      <c r="F356" s="15"/>
      <c r="G356" s="18"/>
      <c r="H356" s="18"/>
      <c r="I356" s="18"/>
      <c r="J356" s="16"/>
      <c r="K356" s="13"/>
    </row>
    <row r="357" spans="1:12" ht="18" x14ac:dyDescent="0.25">
      <c r="A357" s="11"/>
      <c r="B357" s="15"/>
      <c r="C357" s="16"/>
      <c r="D357" s="17"/>
      <c r="E357" s="17"/>
      <c r="F357" s="15"/>
      <c r="G357" s="18"/>
      <c r="H357" s="18"/>
      <c r="I357" s="18"/>
      <c r="J357" s="16"/>
      <c r="K357" s="13"/>
    </row>
    <row r="358" spans="1:12" ht="18" x14ac:dyDescent="0.25">
      <c r="A358" s="11"/>
      <c r="B358" s="15"/>
      <c r="C358" s="88" t="s">
        <v>162</v>
      </c>
      <c r="D358" s="89"/>
      <c r="E358" s="89"/>
      <c r="F358" s="90"/>
      <c r="G358" s="100" t="s">
        <v>109</v>
      </c>
      <c r="H358" s="125">
        <v>769</v>
      </c>
      <c r="I358" s="24">
        <v>41</v>
      </c>
      <c r="J358" s="24">
        <f>ROUND(H358*I358,2)</f>
        <v>31529</v>
      </c>
      <c r="K358" s="13"/>
      <c r="L358" s="242"/>
    </row>
    <row r="359" spans="1:12" ht="18" x14ac:dyDescent="0.25">
      <c r="A359" s="11"/>
      <c r="B359" s="15"/>
      <c r="C359" s="88" t="s">
        <v>257</v>
      </c>
      <c r="D359" s="89"/>
      <c r="E359" s="89"/>
      <c r="F359" s="90"/>
      <c r="G359" s="100" t="s">
        <v>109</v>
      </c>
      <c r="H359" s="125">
        <v>469</v>
      </c>
      <c r="I359" s="24">
        <v>30</v>
      </c>
      <c r="J359" s="24">
        <f>ROUND(H359*I359,2)</f>
        <v>14070</v>
      </c>
      <c r="K359" s="13"/>
    </row>
    <row r="360" spans="1:12" ht="18" x14ac:dyDescent="0.25">
      <c r="A360" s="11"/>
      <c r="B360" s="15"/>
      <c r="C360" s="88" t="s">
        <v>163</v>
      </c>
      <c r="D360" s="17"/>
      <c r="E360" s="17"/>
      <c r="F360" s="15"/>
      <c r="G360" s="101" t="s">
        <v>116</v>
      </c>
      <c r="H360" s="125">
        <v>22</v>
      </c>
      <c r="I360" s="24">
        <v>90</v>
      </c>
      <c r="J360" s="24">
        <f>ROUND(H360*I360,2)</f>
        <v>1980</v>
      </c>
      <c r="K360" s="13"/>
    </row>
    <row r="361" spans="1:12" ht="18" x14ac:dyDescent="0.25">
      <c r="A361" s="11"/>
      <c r="B361" s="15"/>
      <c r="C361" s="102" t="s">
        <v>164</v>
      </c>
      <c r="D361" s="17"/>
      <c r="E361" s="17"/>
      <c r="F361" s="15"/>
      <c r="G361" s="101" t="s">
        <v>116</v>
      </c>
      <c r="H361" s="125">
        <v>10</v>
      </c>
      <c r="I361" s="24">
        <v>270</v>
      </c>
      <c r="J361" s="24">
        <f>ROUND(H361*I361,2)</f>
        <v>2700</v>
      </c>
      <c r="K361" s="13"/>
    </row>
    <row r="362" spans="1:12" ht="18" x14ac:dyDescent="0.25">
      <c r="A362" s="11"/>
      <c r="B362" s="15"/>
      <c r="C362" s="88" t="s">
        <v>165</v>
      </c>
      <c r="D362" s="89"/>
      <c r="E362" s="89"/>
      <c r="F362" s="90"/>
      <c r="G362" s="100" t="s">
        <v>116</v>
      </c>
      <c r="H362" s="100">
        <v>8</v>
      </c>
      <c r="I362" s="24">
        <v>240</v>
      </c>
      <c r="J362" s="24">
        <f>ROUND(H362*I362,2)</f>
        <v>1920</v>
      </c>
      <c r="K362" s="13"/>
    </row>
    <row r="363" spans="1:12" ht="18" x14ac:dyDescent="0.25">
      <c r="A363" s="11"/>
      <c r="B363" s="15"/>
      <c r="C363" s="102" t="s">
        <v>274</v>
      </c>
      <c r="D363" s="17"/>
      <c r="E363" s="17"/>
      <c r="F363" s="15"/>
      <c r="G363" s="101"/>
      <c r="H363" s="100"/>
      <c r="I363" s="24"/>
      <c r="J363" s="24">
        <f>SUM(J358:J362)*5%</f>
        <v>2609.9500000000003</v>
      </c>
      <c r="K363" s="13"/>
    </row>
    <row r="364" spans="1:12" ht="18" x14ac:dyDescent="0.25">
      <c r="A364" s="11"/>
      <c r="B364" s="15"/>
      <c r="C364" s="102"/>
      <c r="D364" s="17"/>
      <c r="E364" s="17"/>
      <c r="F364" s="15"/>
      <c r="G364" s="101"/>
      <c r="H364" s="100"/>
      <c r="I364" s="24"/>
      <c r="J364" s="24"/>
      <c r="K364" s="13"/>
    </row>
    <row r="365" spans="1:12" ht="18" x14ac:dyDescent="0.25">
      <c r="A365" s="11"/>
      <c r="B365" s="15"/>
      <c r="C365" s="102"/>
      <c r="D365" s="17"/>
      <c r="E365" s="17"/>
      <c r="F365" s="15"/>
      <c r="G365" s="101"/>
      <c r="H365" s="100"/>
      <c r="I365" s="24"/>
      <c r="J365" s="56"/>
      <c r="K365" s="13"/>
    </row>
    <row r="366" spans="1:12" ht="18" x14ac:dyDescent="0.25">
      <c r="A366" s="11"/>
      <c r="B366" s="15"/>
      <c r="C366" s="27" t="s">
        <v>94</v>
      </c>
      <c r="D366" s="10"/>
      <c r="E366" s="10"/>
      <c r="F366" s="28"/>
      <c r="G366" s="29"/>
      <c r="H366" s="29"/>
      <c r="I366" s="29"/>
      <c r="J366" s="62">
        <f>SUM(J357:J365)</f>
        <v>54808.95</v>
      </c>
      <c r="K366" s="13"/>
    </row>
    <row r="367" spans="1:12" ht="18" x14ac:dyDescent="0.25">
      <c r="A367" s="11"/>
      <c r="B367" s="15" t="s">
        <v>95</v>
      </c>
      <c r="C367" s="49" t="s">
        <v>96</v>
      </c>
      <c r="D367" s="50"/>
      <c r="E367" s="50"/>
      <c r="F367" s="50"/>
      <c r="G367" s="50"/>
      <c r="H367" s="50"/>
      <c r="I367" s="50"/>
      <c r="J367" s="63">
        <f>ROUND((SUM(J353+J366)),2)</f>
        <v>75027.06</v>
      </c>
      <c r="K367" s="13"/>
    </row>
    <row r="368" spans="1:12" ht="18" x14ac:dyDescent="0.25">
      <c r="A368" s="11"/>
      <c r="B368" s="15" t="s">
        <v>97</v>
      </c>
      <c r="C368" s="49" t="s">
        <v>98</v>
      </c>
      <c r="D368" s="50"/>
      <c r="E368" s="50"/>
      <c r="F368" s="50"/>
      <c r="G368" s="50"/>
      <c r="H368" s="50"/>
      <c r="I368" s="64" t="s">
        <v>99</v>
      </c>
      <c r="J368" s="63"/>
      <c r="K368" s="13"/>
    </row>
    <row r="369" spans="1:13" ht="18" x14ac:dyDescent="0.25">
      <c r="A369" s="11"/>
      <c r="B369" s="15" t="s">
        <v>46</v>
      </c>
      <c r="C369" s="49" t="s">
        <v>100</v>
      </c>
      <c r="D369" s="50"/>
      <c r="E369" s="50"/>
      <c r="F369" s="50"/>
      <c r="G369" s="50"/>
      <c r="H369" s="50"/>
      <c r="I369" s="64" t="s">
        <v>99</v>
      </c>
      <c r="J369" s="63"/>
      <c r="K369" s="13"/>
    </row>
    <row r="370" spans="1:13" ht="18.75" thickBot="1" x14ac:dyDescent="0.3">
      <c r="A370" s="11"/>
      <c r="B370" s="15" t="s">
        <v>101</v>
      </c>
      <c r="C370" s="49" t="s">
        <v>102</v>
      </c>
      <c r="D370" s="50"/>
      <c r="E370" s="50"/>
      <c r="F370" s="50"/>
      <c r="G370" s="50"/>
      <c r="H370" s="50"/>
      <c r="I370" s="65" t="s">
        <v>103</v>
      </c>
      <c r="J370" s="63"/>
      <c r="K370" s="13"/>
    </row>
    <row r="371" spans="1:13" ht="24" thickBot="1" x14ac:dyDescent="0.4">
      <c r="A371" s="11"/>
      <c r="B371" s="15" t="s">
        <v>104</v>
      </c>
      <c r="C371" s="36" t="s">
        <v>105</v>
      </c>
      <c r="D371" s="66"/>
      <c r="E371" s="66"/>
      <c r="F371" s="66"/>
      <c r="G371" s="66"/>
      <c r="H371" s="318" t="s">
        <v>384</v>
      </c>
      <c r="I371" s="319"/>
      <c r="J371" s="68">
        <f>J367/E333</f>
        <v>853.06492325184763</v>
      </c>
      <c r="K371" s="13"/>
      <c r="L371" s="270">
        <f>J371*E333</f>
        <v>75027.06</v>
      </c>
      <c r="M371" s="276">
        <f>30/5</f>
        <v>6</v>
      </c>
    </row>
    <row r="372" spans="1:13" ht="23.25" x14ac:dyDescent="0.35">
      <c r="A372" s="143"/>
      <c r="B372" s="308" t="s">
        <v>381</v>
      </c>
      <c r="C372" s="49" t="s">
        <v>382</v>
      </c>
      <c r="D372" s="50"/>
      <c r="E372" s="50"/>
      <c r="F372" s="50"/>
      <c r="G372" s="50"/>
      <c r="H372" s="50"/>
      <c r="I372" s="65" t="s">
        <v>383</v>
      </c>
      <c r="J372" s="313">
        <f>J371*E333</f>
        <v>75027.06</v>
      </c>
      <c r="K372" s="143"/>
      <c r="L372" s="309"/>
      <c r="M372" s="304"/>
    </row>
    <row r="373" spans="1:13" ht="75" customHeight="1" x14ac:dyDescent="0.25">
      <c r="B373" s="69"/>
      <c r="C373" s="69"/>
      <c r="D373" s="69"/>
      <c r="E373" s="69"/>
      <c r="F373" s="70"/>
      <c r="G373" s="71"/>
      <c r="H373" s="71"/>
      <c r="I373" s="72"/>
      <c r="J373" s="73"/>
    </row>
    <row r="374" spans="1:13" ht="18" x14ac:dyDescent="0.25">
      <c r="B374" s="1" t="s">
        <v>53</v>
      </c>
      <c r="C374" s="1"/>
      <c r="D374" s="1"/>
      <c r="E374" s="1"/>
      <c r="G374" s="75"/>
      <c r="H374" s="111"/>
      <c r="I374" s="111" t="s">
        <v>375</v>
      </c>
      <c r="J374" s="74"/>
    </row>
    <row r="375" spans="1:13" ht="18" x14ac:dyDescent="0.25">
      <c r="B375" s="1"/>
      <c r="C375" s="1"/>
      <c r="D375" s="1"/>
      <c r="E375" s="1"/>
      <c r="G375" s="75"/>
      <c r="H375" s="111"/>
      <c r="I375" s="111"/>
      <c r="J375" s="74"/>
    </row>
    <row r="376" spans="1:13" ht="18" x14ac:dyDescent="0.25">
      <c r="B376" s="2"/>
      <c r="C376" s="2"/>
      <c r="D376" s="77"/>
      <c r="E376" s="2"/>
      <c r="F376" s="2"/>
      <c r="G376" s="74"/>
      <c r="H376" s="78"/>
      <c r="I376" s="78"/>
      <c r="J376" s="76"/>
    </row>
    <row r="377" spans="1:13" ht="18" x14ac:dyDescent="0.25">
      <c r="B377" s="79" t="s">
        <v>146</v>
      </c>
      <c r="C377" s="282"/>
      <c r="D377" s="282"/>
      <c r="E377" s="2"/>
      <c r="G377" s="80"/>
      <c r="H377" s="80"/>
      <c r="I377" s="80" t="s">
        <v>365</v>
      </c>
      <c r="J377" s="76"/>
    </row>
    <row r="378" spans="1:13" ht="18" x14ac:dyDescent="0.25">
      <c r="B378" s="81" t="s">
        <v>356</v>
      </c>
      <c r="C378" s="283"/>
      <c r="D378" s="81"/>
      <c r="E378" s="1"/>
      <c r="F378" s="75"/>
      <c r="G378" s="75"/>
      <c r="H378" s="75"/>
      <c r="I378" s="75" t="s">
        <v>366</v>
      </c>
      <c r="J378" s="76"/>
    </row>
    <row r="379" spans="1:13" ht="18" x14ac:dyDescent="0.25">
      <c r="B379" s="82"/>
      <c r="C379" s="2"/>
      <c r="D379" s="2"/>
      <c r="E379" s="77"/>
      <c r="F379" s="2"/>
      <c r="G379" s="2"/>
      <c r="H379" s="2"/>
      <c r="I379" s="78"/>
      <c r="J379" s="78"/>
    </row>
    <row r="380" spans="1:13" ht="18" x14ac:dyDescent="0.25">
      <c r="B380" s="82"/>
      <c r="C380" s="2"/>
      <c r="D380" s="2"/>
      <c r="E380" s="77"/>
      <c r="F380" s="2"/>
      <c r="G380" s="2"/>
      <c r="H380" s="2"/>
      <c r="I380" s="78"/>
      <c r="J380" s="78"/>
    </row>
    <row r="381" spans="1:13" ht="23.25" x14ac:dyDescent="0.35">
      <c r="B381" s="82"/>
      <c r="C381" s="2"/>
      <c r="D381" s="2"/>
      <c r="E381" s="77"/>
      <c r="F381" s="2"/>
      <c r="G381" s="2"/>
      <c r="H381" s="2"/>
      <c r="I381" s="78"/>
      <c r="J381" s="78"/>
      <c r="L381" s="261"/>
    </row>
    <row r="382" spans="1:13" ht="18" x14ac:dyDescent="0.25">
      <c r="B382" s="2"/>
      <c r="C382" s="76"/>
      <c r="D382" s="75"/>
      <c r="F382" s="81" t="s">
        <v>380</v>
      </c>
      <c r="G382" s="2"/>
      <c r="I382" s="83"/>
    </row>
    <row r="383" spans="1:13" ht="18" x14ac:dyDescent="0.25">
      <c r="B383" s="2"/>
      <c r="C383" s="76"/>
      <c r="D383" s="75"/>
      <c r="F383" s="81"/>
      <c r="G383" s="2"/>
      <c r="I383" s="83"/>
    </row>
    <row r="384" spans="1:13" ht="18" x14ac:dyDescent="0.25">
      <c r="B384" s="2"/>
      <c r="C384" s="76"/>
      <c r="D384" s="2"/>
      <c r="E384" s="2"/>
      <c r="F384" s="74"/>
      <c r="G384" s="2"/>
      <c r="H384" s="82"/>
      <c r="I384" s="84"/>
      <c r="J384" s="74"/>
    </row>
    <row r="385" spans="1:11" ht="18" x14ac:dyDescent="0.25">
      <c r="B385" s="85"/>
      <c r="C385" s="76"/>
      <c r="D385" s="85"/>
      <c r="E385" s="85"/>
      <c r="F385" s="80" t="s">
        <v>376</v>
      </c>
      <c r="G385" s="85"/>
      <c r="H385" s="78"/>
      <c r="I385" s="86"/>
      <c r="J385" s="74"/>
    </row>
    <row r="386" spans="1:11" ht="18" x14ac:dyDescent="0.25">
      <c r="B386" s="2"/>
      <c r="C386" s="76"/>
      <c r="D386" s="87"/>
      <c r="E386" s="2"/>
      <c r="F386" s="137" t="s">
        <v>377</v>
      </c>
      <c r="G386" s="2"/>
      <c r="H386" s="80"/>
      <c r="I386" s="2"/>
      <c r="J386" s="74"/>
    </row>
    <row r="387" spans="1:11" ht="18" x14ac:dyDescent="0.25">
      <c r="B387" s="104" t="s">
        <v>373</v>
      </c>
      <c r="C387" s="1"/>
      <c r="D387" s="6" t="s">
        <v>0</v>
      </c>
      <c r="E387" s="2" t="s">
        <v>370</v>
      </c>
      <c r="F387" s="3"/>
      <c r="G387" s="2"/>
      <c r="H387" s="1"/>
      <c r="I387" s="4"/>
      <c r="J387" s="3"/>
    </row>
    <row r="388" spans="1:11" ht="18" x14ac:dyDescent="0.25">
      <c r="B388" s="104" t="s">
        <v>374</v>
      </c>
      <c r="C388" s="1"/>
      <c r="D388" s="6" t="s">
        <v>0</v>
      </c>
      <c r="E388" s="2" t="s">
        <v>372</v>
      </c>
      <c r="F388" s="3"/>
      <c r="G388" s="2"/>
      <c r="H388" s="1"/>
      <c r="I388" s="4"/>
      <c r="J388" s="3"/>
    </row>
    <row r="389" spans="1:11" ht="18" x14ac:dyDescent="0.25">
      <c r="B389" s="104"/>
      <c r="C389" s="1"/>
      <c r="D389" s="6"/>
      <c r="E389" s="2"/>
      <c r="F389" s="3"/>
      <c r="G389" s="2"/>
      <c r="H389" s="1"/>
      <c r="I389" s="4"/>
      <c r="J389" s="3"/>
    </row>
    <row r="390" spans="1:11" ht="19.5" x14ac:dyDescent="0.25">
      <c r="B390" s="328" t="s">
        <v>66</v>
      </c>
      <c r="C390" s="328"/>
      <c r="D390" s="328"/>
      <c r="E390" s="328"/>
      <c r="F390" s="328"/>
      <c r="G390" s="328"/>
      <c r="H390" s="328"/>
      <c r="I390" s="328"/>
      <c r="J390" s="328"/>
    </row>
    <row r="392" spans="1:11" ht="18" x14ac:dyDescent="0.25">
      <c r="B392" s="5" t="s">
        <v>67</v>
      </c>
      <c r="C392" s="5"/>
      <c r="D392" s="6" t="s">
        <v>0</v>
      </c>
      <c r="E392" s="314" t="s">
        <v>126</v>
      </c>
      <c r="F392" s="314"/>
      <c r="G392" s="314"/>
      <c r="H392" s="122"/>
      <c r="I392" s="122"/>
      <c r="J392" s="6"/>
    </row>
    <row r="393" spans="1:11" ht="18" x14ac:dyDescent="0.25">
      <c r="B393" s="5" t="s">
        <v>68</v>
      </c>
      <c r="C393" s="5"/>
      <c r="D393" s="6" t="s">
        <v>0</v>
      </c>
      <c r="E393" s="8" t="s">
        <v>24</v>
      </c>
      <c r="F393" s="128"/>
      <c r="G393" s="128"/>
      <c r="H393" s="128"/>
      <c r="I393" s="128"/>
      <c r="J393" s="6"/>
    </row>
    <row r="394" spans="1:11" ht="18" x14ac:dyDescent="0.25">
      <c r="B394" s="5" t="s">
        <v>69</v>
      </c>
      <c r="C394" s="5"/>
      <c r="D394" s="6" t="s">
        <v>0</v>
      </c>
      <c r="E394" s="123"/>
      <c r="F394" s="9"/>
      <c r="G394" s="6"/>
      <c r="H394" s="6"/>
      <c r="I394" s="6"/>
      <c r="J394" s="6"/>
    </row>
    <row r="395" spans="1:11" ht="18" x14ac:dyDescent="0.25">
      <c r="B395" s="5" t="s">
        <v>70</v>
      </c>
      <c r="C395" s="5"/>
      <c r="D395" s="6" t="s">
        <v>0</v>
      </c>
      <c r="E395" s="8">
        <v>220.31</v>
      </c>
      <c r="F395" s="9"/>
      <c r="G395" s="6"/>
      <c r="H395" s="6"/>
      <c r="I395" s="6"/>
      <c r="J395" s="6"/>
    </row>
    <row r="396" spans="1:11" ht="18" x14ac:dyDescent="0.25">
      <c r="B396" s="10"/>
      <c r="C396" s="6"/>
      <c r="D396" s="6"/>
      <c r="E396" s="6"/>
      <c r="F396" s="6"/>
      <c r="G396" s="6"/>
      <c r="H396" s="6"/>
      <c r="I396" s="6"/>
      <c r="J396" s="6"/>
    </row>
    <row r="397" spans="1:11" ht="18" x14ac:dyDescent="0.25">
      <c r="A397" s="11"/>
      <c r="B397" s="105"/>
      <c r="C397" s="329" t="s">
        <v>71</v>
      </c>
      <c r="D397" s="330"/>
      <c r="E397" s="330"/>
      <c r="F397" s="331"/>
      <c r="G397" s="326" t="s">
        <v>72</v>
      </c>
      <c r="H397" s="326" t="s">
        <v>73</v>
      </c>
      <c r="I397" s="326" t="s">
        <v>74</v>
      </c>
      <c r="J397" s="335" t="s">
        <v>75</v>
      </c>
      <c r="K397" s="13"/>
    </row>
    <row r="398" spans="1:11" ht="18" x14ac:dyDescent="0.25">
      <c r="A398" s="11"/>
      <c r="B398" s="106"/>
      <c r="C398" s="332"/>
      <c r="D398" s="333"/>
      <c r="E398" s="333"/>
      <c r="F398" s="334"/>
      <c r="G398" s="327"/>
      <c r="H398" s="327"/>
      <c r="I398" s="327"/>
      <c r="J398" s="336"/>
      <c r="K398" s="13"/>
    </row>
    <row r="399" spans="1:11" ht="18" x14ac:dyDescent="0.25">
      <c r="A399" s="11"/>
      <c r="B399" s="18" t="s">
        <v>33</v>
      </c>
      <c r="C399" s="16" t="s">
        <v>76</v>
      </c>
      <c r="D399" s="17"/>
      <c r="E399" s="17"/>
      <c r="F399" s="15"/>
      <c r="G399" s="18"/>
      <c r="H399" s="18"/>
      <c r="I399" s="18"/>
      <c r="J399" s="18"/>
      <c r="K399" s="13"/>
    </row>
    <row r="400" spans="1:11" ht="18" x14ac:dyDescent="0.25">
      <c r="A400" s="11"/>
      <c r="B400" s="18"/>
      <c r="C400" s="16"/>
      <c r="D400" s="17"/>
      <c r="E400" s="17"/>
      <c r="F400" s="15"/>
      <c r="G400" s="18"/>
      <c r="H400" s="18"/>
      <c r="I400" s="18"/>
      <c r="J400" s="18"/>
      <c r="K400" s="13"/>
    </row>
    <row r="401" spans="1:11" ht="18" x14ac:dyDescent="0.25">
      <c r="A401" s="11"/>
      <c r="B401" s="18"/>
      <c r="C401" s="19" t="s">
        <v>119</v>
      </c>
      <c r="D401" s="20"/>
      <c r="E401" s="20"/>
      <c r="F401" s="21"/>
      <c r="G401" s="22">
        <v>1</v>
      </c>
      <c r="H401" s="22">
        <v>24</v>
      </c>
      <c r="I401" s="23">
        <v>129.43</v>
      </c>
      <c r="J401" s="31">
        <f>G401*I401*H401</f>
        <v>3106.32</v>
      </c>
      <c r="K401" s="13"/>
    </row>
    <row r="402" spans="1:11" ht="18" x14ac:dyDescent="0.25">
      <c r="A402" s="11"/>
      <c r="B402" s="18"/>
      <c r="C402" s="19" t="s">
        <v>120</v>
      </c>
      <c r="D402" s="20"/>
      <c r="E402" s="20"/>
      <c r="F402" s="21"/>
      <c r="G402" s="22">
        <v>2</v>
      </c>
      <c r="H402" s="22">
        <v>24</v>
      </c>
      <c r="I402" s="23">
        <v>95.1</v>
      </c>
      <c r="J402" s="31">
        <f>G402*I402*H402</f>
        <v>4564.7999999999993</v>
      </c>
      <c r="K402" s="13"/>
    </row>
    <row r="403" spans="1:11" ht="18" x14ac:dyDescent="0.25">
      <c r="A403" s="11"/>
      <c r="B403" s="18"/>
      <c r="C403" s="19" t="s">
        <v>121</v>
      </c>
      <c r="D403" s="20"/>
      <c r="E403" s="20"/>
      <c r="F403" s="21"/>
      <c r="G403" s="22">
        <v>4</v>
      </c>
      <c r="H403" s="22">
        <v>24</v>
      </c>
      <c r="I403" s="23">
        <v>73.260000000000005</v>
      </c>
      <c r="J403" s="31">
        <f>G403*I403*H403</f>
        <v>7032.9600000000009</v>
      </c>
      <c r="K403" s="13"/>
    </row>
    <row r="404" spans="1:11" ht="18" x14ac:dyDescent="0.25">
      <c r="A404" s="11"/>
      <c r="B404" s="18"/>
      <c r="C404" s="16"/>
      <c r="D404" s="17"/>
      <c r="E404" s="17"/>
      <c r="F404" s="15"/>
      <c r="G404" s="18"/>
      <c r="H404" s="18"/>
      <c r="I404" s="25"/>
      <c r="J404" s="25"/>
      <c r="K404" s="13"/>
    </row>
    <row r="405" spans="1:11" ht="18" x14ac:dyDescent="0.25">
      <c r="A405" s="11"/>
      <c r="B405" s="18"/>
      <c r="C405" s="27" t="s">
        <v>78</v>
      </c>
      <c r="D405" s="10"/>
      <c r="E405" s="10"/>
      <c r="F405" s="28"/>
      <c r="G405" s="29"/>
      <c r="H405" s="29"/>
      <c r="I405" s="30"/>
      <c r="J405" s="107">
        <f>SUM(J401:J404)</f>
        <v>14704.08</v>
      </c>
      <c r="K405" s="13"/>
    </row>
    <row r="406" spans="1:11" ht="18" x14ac:dyDescent="0.25">
      <c r="A406" s="11"/>
      <c r="B406" s="18"/>
      <c r="C406" s="320" t="s">
        <v>79</v>
      </c>
      <c r="D406" s="321"/>
      <c r="E406" s="321"/>
      <c r="F406" s="322"/>
      <c r="G406" s="326" t="s">
        <v>80</v>
      </c>
      <c r="H406" s="326" t="s">
        <v>73</v>
      </c>
      <c r="I406" s="326" t="s">
        <v>74</v>
      </c>
      <c r="J406" s="335" t="s">
        <v>75</v>
      </c>
      <c r="K406" s="13"/>
    </row>
    <row r="407" spans="1:11" ht="18" x14ac:dyDescent="0.25">
      <c r="A407" s="11"/>
      <c r="B407" s="18"/>
      <c r="C407" s="323"/>
      <c r="D407" s="324"/>
      <c r="E407" s="324"/>
      <c r="F407" s="325"/>
      <c r="G407" s="327"/>
      <c r="H407" s="327"/>
      <c r="I407" s="327"/>
      <c r="J407" s="336"/>
      <c r="K407" s="13"/>
    </row>
    <row r="408" spans="1:11" ht="18" x14ac:dyDescent="0.25">
      <c r="A408" s="11"/>
      <c r="B408" s="18" t="s">
        <v>41</v>
      </c>
      <c r="C408" s="32" t="s">
        <v>81</v>
      </c>
      <c r="D408" s="33"/>
      <c r="E408" s="33"/>
      <c r="F408" s="34"/>
      <c r="G408" s="35"/>
      <c r="H408" s="35"/>
      <c r="I408" s="35"/>
      <c r="J408" s="35"/>
      <c r="K408" s="13"/>
    </row>
    <row r="409" spans="1:11" ht="18" x14ac:dyDescent="0.25">
      <c r="A409" s="11"/>
      <c r="B409" s="18"/>
      <c r="C409" s="37"/>
      <c r="D409" s="38"/>
      <c r="E409" s="38"/>
      <c r="F409" s="39"/>
      <c r="G409" s="18"/>
      <c r="H409" s="18"/>
      <c r="I409" s="25"/>
      <c r="J409" s="25"/>
      <c r="K409" s="13"/>
    </row>
    <row r="410" spans="1:11" ht="18" x14ac:dyDescent="0.25">
      <c r="A410" s="11"/>
      <c r="B410" s="18"/>
      <c r="C410" s="40" t="s">
        <v>82</v>
      </c>
      <c r="D410" s="41"/>
      <c r="E410" s="41"/>
      <c r="F410" s="42"/>
      <c r="G410" s="22"/>
      <c r="H410" s="43"/>
      <c r="I410" s="44"/>
      <c r="J410" s="44">
        <f>10%*J405</f>
        <v>1470.4080000000001</v>
      </c>
      <c r="K410" s="13"/>
    </row>
    <row r="411" spans="1:11" ht="18" x14ac:dyDescent="0.25">
      <c r="A411" s="11"/>
      <c r="B411" s="18"/>
      <c r="C411" s="46"/>
      <c r="D411" s="47"/>
      <c r="E411" s="47"/>
      <c r="F411" s="48"/>
      <c r="G411" s="18"/>
      <c r="H411" s="18"/>
      <c r="I411" s="25"/>
      <c r="J411" s="25"/>
      <c r="K411" s="13"/>
    </row>
    <row r="412" spans="1:11" ht="18" x14ac:dyDescent="0.25">
      <c r="A412" s="11"/>
      <c r="B412" s="18"/>
      <c r="C412" s="27" t="s">
        <v>83</v>
      </c>
      <c r="D412" s="10"/>
      <c r="E412" s="10"/>
      <c r="F412" s="28"/>
      <c r="G412" s="29"/>
      <c r="H412" s="29"/>
      <c r="I412" s="30"/>
      <c r="J412" s="107">
        <f>SUM(J410:J411)</f>
        <v>1470.4080000000001</v>
      </c>
      <c r="K412" s="13"/>
    </row>
    <row r="413" spans="1:11" ht="18" x14ac:dyDescent="0.25">
      <c r="A413" s="11"/>
      <c r="B413" s="18" t="s">
        <v>84</v>
      </c>
      <c r="C413" s="49" t="s">
        <v>85</v>
      </c>
      <c r="D413" s="50"/>
      <c r="E413" s="50"/>
      <c r="F413" s="50"/>
      <c r="G413" s="50"/>
      <c r="H413" s="50"/>
      <c r="I413" s="51"/>
      <c r="J413" s="109">
        <f>J412+J405</f>
        <v>16174.487999999999</v>
      </c>
      <c r="K413" s="13"/>
    </row>
    <row r="414" spans="1:11" ht="18" x14ac:dyDescent="0.25">
      <c r="A414" s="11"/>
      <c r="B414" s="18" t="s">
        <v>86</v>
      </c>
      <c r="C414" s="53" t="s">
        <v>69</v>
      </c>
      <c r="D414" s="54"/>
      <c r="E414" s="54"/>
      <c r="F414" s="54"/>
      <c r="G414" s="50"/>
      <c r="H414" s="49"/>
      <c r="I414" s="51"/>
      <c r="J414" s="109"/>
      <c r="K414" s="13"/>
    </row>
    <row r="415" spans="1:11" ht="18" x14ac:dyDescent="0.25">
      <c r="A415" s="11"/>
      <c r="B415" s="18" t="s">
        <v>87</v>
      </c>
      <c r="C415" s="49" t="s">
        <v>88</v>
      </c>
      <c r="D415" s="50"/>
      <c r="E415" s="50"/>
      <c r="F415" s="50"/>
      <c r="G415" s="50"/>
      <c r="H415" s="50"/>
      <c r="I415" s="51"/>
      <c r="J415" s="109">
        <f>J413</f>
        <v>16174.487999999999</v>
      </c>
      <c r="K415" s="13"/>
    </row>
    <row r="416" spans="1:11" ht="18" x14ac:dyDescent="0.25">
      <c r="A416" s="11"/>
      <c r="B416" s="18"/>
      <c r="C416" s="320" t="s">
        <v>89</v>
      </c>
      <c r="D416" s="321"/>
      <c r="E416" s="321"/>
      <c r="F416" s="322"/>
      <c r="G416" s="326" t="s">
        <v>90</v>
      </c>
      <c r="H416" s="326" t="s">
        <v>70</v>
      </c>
      <c r="I416" s="326" t="s">
        <v>91</v>
      </c>
      <c r="J416" s="335" t="s">
        <v>75</v>
      </c>
      <c r="K416" s="13"/>
    </row>
    <row r="417" spans="1:11" ht="18" x14ac:dyDescent="0.25">
      <c r="A417" s="11"/>
      <c r="B417" s="18"/>
      <c r="C417" s="323"/>
      <c r="D417" s="324"/>
      <c r="E417" s="324"/>
      <c r="F417" s="325"/>
      <c r="G417" s="327"/>
      <c r="H417" s="327"/>
      <c r="I417" s="327"/>
      <c r="J417" s="336"/>
      <c r="K417" s="13"/>
    </row>
    <row r="418" spans="1:11" ht="18" x14ac:dyDescent="0.25">
      <c r="A418" s="11"/>
      <c r="B418" s="18" t="s">
        <v>92</v>
      </c>
      <c r="C418" s="16" t="s">
        <v>93</v>
      </c>
      <c r="D418" s="17"/>
      <c r="E418" s="17"/>
      <c r="F418" s="15"/>
      <c r="G418" s="18"/>
      <c r="H418" s="18"/>
      <c r="I418" s="18"/>
      <c r="J418" s="18"/>
      <c r="K418" s="13"/>
    </row>
    <row r="419" spans="1:11" ht="18" x14ac:dyDescent="0.25">
      <c r="A419" s="11"/>
      <c r="B419" s="18"/>
      <c r="C419" s="16"/>
      <c r="D419" s="17"/>
      <c r="E419" s="17"/>
      <c r="F419" s="15"/>
      <c r="G419" s="18"/>
      <c r="H419" s="18"/>
      <c r="I419" s="18"/>
      <c r="J419" s="18"/>
      <c r="K419" s="13"/>
    </row>
    <row r="420" spans="1:11" ht="18" x14ac:dyDescent="0.25">
      <c r="A420" s="11"/>
      <c r="B420" s="18"/>
      <c r="C420" s="88" t="s">
        <v>311</v>
      </c>
      <c r="D420" s="89"/>
      <c r="E420" s="89"/>
      <c r="F420" s="90"/>
      <c r="G420" s="100" t="s">
        <v>113</v>
      </c>
      <c r="H420" s="125">
        <v>8</v>
      </c>
      <c r="I420" s="24">
        <v>560</v>
      </c>
      <c r="J420" s="24">
        <f t="shared" ref="J420:J428" si="2">ROUND(H420*I420,2)</f>
        <v>4480</v>
      </c>
      <c r="K420" s="13"/>
    </row>
    <row r="421" spans="1:11" ht="18" x14ac:dyDescent="0.25">
      <c r="A421" s="11"/>
      <c r="B421" s="18"/>
      <c r="C421" s="88" t="s">
        <v>312</v>
      </c>
      <c r="D421" s="89"/>
      <c r="E421" s="89"/>
      <c r="F421" s="90"/>
      <c r="G421" s="100" t="s">
        <v>113</v>
      </c>
      <c r="H421" s="125">
        <v>16</v>
      </c>
      <c r="I421" s="24">
        <v>540</v>
      </c>
      <c r="J421" s="24">
        <f t="shared" si="2"/>
        <v>8640</v>
      </c>
      <c r="K421" s="13"/>
    </row>
    <row r="422" spans="1:11" ht="18" x14ac:dyDescent="0.25">
      <c r="A422" s="11"/>
      <c r="B422" s="18"/>
      <c r="C422" s="88" t="s">
        <v>313</v>
      </c>
      <c r="D422" s="17"/>
      <c r="E422" s="17"/>
      <c r="F422" s="15"/>
      <c r="G422" s="101" t="s">
        <v>307</v>
      </c>
      <c r="H422" s="125">
        <v>10</v>
      </c>
      <c r="I422" s="24">
        <v>103</v>
      </c>
      <c r="J422" s="24">
        <f t="shared" si="2"/>
        <v>1030</v>
      </c>
      <c r="K422" s="13"/>
    </row>
    <row r="423" spans="1:11" ht="18" x14ac:dyDescent="0.25">
      <c r="A423" s="11"/>
      <c r="B423" s="18"/>
      <c r="C423" s="88" t="s">
        <v>314</v>
      </c>
      <c r="D423" s="17"/>
      <c r="E423" s="17"/>
      <c r="F423" s="15"/>
      <c r="G423" s="101" t="s">
        <v>118</v>
      </c>
      <c r="H423" s="125">
        <v>15</v>
      </c>
      <c r="I423" s="24">
        <v>25</v>
      </c>
      <c r="J423" s="24">
        <f t="shared" si="2"/>
        <v>375</v>
      </c>
      <c r="K423" s="13"/>
    </row>
    <row r="424" spans="1:11" ht="18" x14ac:dyDescent="0.25">
      <c r="A424" s="11"/>
      <c r="B424" s="18"/>
      <c r="C424" s="88" t="s">
        <v>315</v>
      </c>
      <c r="D424" s="17"/>
      <c r="E424" s="17"/>
      <c r="F424" s="15"/>
      <c r="G424" s="101" t="s">
        <v>118</v>
      </c>
      <c r="H424" s="125">
        <v>15</v>
      </c>
      <c r="I424" s="24">
        <v>25</v>
      </c>
      <c r="J424" s="24">
        <f t="shared" si="2"/>
        <v>375</v>
      </c>
      <c r="K424" s="13"/>
    </row>
    <row r="425" spans="1:11" ht="18" x14ac:dyDescent="0.25">
      <c r="A425" s="11"/>
      <c r="B425" s="18"/>
      <c r="C425" s="88" t="s">
        <v>316</v>
      </c>
      <c r="D425" s="17"/>
      <c r="E425" s="17"/>
      <c r="F425" s="15"/>
      <c r="G425" s="101" t="s">
        <v>26</v>
      </c>
      <c r="H425" s="125">
        <v>3</v>
      </c>
      <c r="I425" s="24">
        <v>170</v>
      </c>
      <c r="J425" s="24">
        <f t="shared" si="2"/>
        <v>510</v>
      </c>
      <c r="K425" s="13"/>
    </row>
    <row r="426" spans="1:11" ht="18" x14ac:dyDescent="0.25">
      <c r="A426" s="11"/>
      <c r="B426" s="18"/>
      <c r="C426" s="88" t="s">
        <v>317</v>
      </c>
      <c r="D426" s="17"/>
      <c r="E426" s="17"/>
      <c r="F426" s="15"/>
      <c r="G426" s="101" t="s">
        <v>110</v>
      </c>
      <c r="H426" s="125">
        <v>3</v>
      </c>
      <c r="I426" s="24">
        <v>70</v>
      </c>
      <c r="J426" s="24">
        <f t="shared" si="2"/>
        <v>210</v>
      </c>
      <c r="K426" s="13"/>
    </row>
    <row r="427" spans="1:11" ht="18" x14ac:dyDescent="0.25">
      <c r="A427" s="11"/>
      <c r="B427" s="18"/>
      <c r="C427" s="88" t="s">
        <v>318</v>
      </c>
      <c r="D427" s="17"/>
      <c r="E427" s="17"/>
      <c r="F427" s="15"/>
      <c r="G427" s="101" t="s">
        <v>110</v>
      </c>
      <c r="H427" s="125">
        <v>4</v>
      </c>
      <c r="I427" s="24">
        <v>90</v>
      </c>
      <c r="J427" s="24">
        <f t="shared" si="2"/>
        <v>360</v>
      </c>
      <c r="K427" s="13"/>
    </row>
    <row r="428" spans="1:11" ht="18" x14ac:dyDescent="0.25">
      <c r="A428" s="11"/>
      <c r="B428" s="18"/>
      <c r="C428" s="88" t="s">
        <v>319</v>
      </c>
      <c r="D428" s="17"/>
      <c r="E428" s="17"/>
      <c r="F428" s="15"/>
      <c r="G428" s="101" t="s">
        <v>110</v>
      </c>
      <c r="H428" s="125">
        <v>4</v>
      </c>
      <c r="I428" s="24">
        <v>50</v>
      </c>
      <c r="J428" s="24">
        <f t="shared" si="2"/>
        <v>200</v>
      </c>
      <c r="K428" s="13"/>
    </row>
    <row r="429" spans="1:11" ht="18" x14ac:dyDescent="0.25">
      <c r="A429" s="11"/>
      <c r="B429" s="18"/>
      <c r="C429" s="88" t="s">
        <v>367</v>
      </c>
      <c r="D429" s="17"/>
      <c r="E429" s="17"/>
      <c r="F429" s="15"/>
      <c r="G429" s="101"/>
      <c r="H429" s="100"/>
      <c r="I429" s="24"/>
      <c r="J429" s="24">
        <f>SUM(J420:J428)*0.05</f>
        <v>809</v>
      </c>
      <c r="K429" s="13"/>
    </row>
    <row r="430" spans="1:11" ht="18" x14ac:dyDescent="0.25">
      <c r="A430" s="11"/>
      <c r="B430" s="18"/>
      <c r="C430" s="102"/>
      <c r="D430" s="17"/>
      <c r="E430" s="17"/>
      <c r="F430" s="15"/>
      <c r="G430" s="101"/>
      <c r="H430" s="100"/>
      <c r="I430" s="24"/>
      <c r="J430" s="24"/>
      <c r="K430" s="13"/>
    </row>
    <row r="431" spans="1:11" ht="18" x14ac:dyDescent="0.25">
      <c r="A431" s="11"/>
      <c r="B431" s="18"/>
      <c r="C431" s="27" t="s">
        <v>94</v>
      </c>
      <c r="D431" s="10"/>
      <c r="E431" s="10"/>
      <c r="F431" s="28"/>
      <c r="G431" s="29"/>
      <c r="H431" s="29"/>
      <c r="I431" s="29"/>
      <c r="J431" s="108">
        <f>SUM(J419:J429)</f>
        <v>16989</v>
      </c>
      <c r="K431" s="13"/>
    </row>
    <row r="432" spans="1:11" ht="18" x14ac:dyDescent="0.25">
      <c r="A432" s="11"/>
      <c r="B432" s="18" t="s">
        <v>95</v>
      </c>
      <c r="C432" s="49" t="s">
        <v>96</v>
      </c>
      <c r="D432" s="50"/>
      <c r="E432" s="50"/>
      <c r="F432" s="50"/>
      <c r="G432" s="50"/>
      <c r="H432" s="50"/>
      <c r="I432" s="50"/>
      <c r="J432" s="110">
        <f>ROUND((SUM(J415+J431)),2)</f>
        <v>33163.49</v>
      </c>
      <c r="K432" s="13"/>
    </row>
    <row r="433" spans="1:13" ht="18" x14ac:dyDescent="0.25">
      <c r="A433" s="11"/>
      <c r="B433" s="18" t="s">
        <v>97</v>
      </c>
      <c r="C433" s="49" t="s">
        <v>98</v>
      </c>
      <c r="D433" s="50"/>
      <c r="E433" s="50"/>
      <c r="F433" s="50"/>
      <c r="G433" s="50"/>
      <c r="H433" s="50"/>
      <c r="I433" s="64" t="s">
        <v>99</v>
      </c>
      <c r="J433" s="110"/>
      <c r="K433" s="13"/>
    </row>
    <row r="434" spans="1:13" ht="18" x14ac:dyDescent="0.25">
      <c r="A434" s="11"/>
      <c r="B434" s="18" t="s">
        <v>46</v>
      </c>
      <c r="C434" s="49" t="s">
        <v>100</v>
      </c>
      <c r="D434" s="50"/>
      <c r="E434" s="50"/>
      <c r="F434" s="50"/>
      <c r="G434" s="50"/>
      <c r="H434" s="50"/>
      <c r="I434" s="64" t="s">
        <v>99</v>
      </c>
      <c r="J434" s="110"/>
      <c r="K434" s="13"/>
    </row>
    <row r="435" spans="1:13" ht="18.75" thickBot="1" x14ac:dyDescent="0.3">
      <c r="A435" s="11"/>
      <c r="B435" s="18" t="s">
        <v>101</v>
      </c>
      <c r="C435" s="49" t="s">
        <v>102</v>
      </c>
      <c r="D435" s="50"/>
      <c r="E435" s="50"/>
      <c r="F435" s="50"/>
      <c r="G435" s="50"/>
      <c r="H435" s="50"/>
      <c r="I435" s="65" t="s">
        <v>103</v>
      </c>
      <c r="J435" s="110"/>
      <c r="K435" s="13"/>
    </row>
    <row r="436" spans="1:13" ht="24" thickBot="1" x14ac:dyDescent="0.4">
      <c r="A436" s="11"/>
      <c r="B436" s="29" t="s">
        <v>104</v>
      </c>
      <c r="C436" s="49" t="s">
        <v>105</v>
      </c>
      <c r="D436" s="50"/>
      <c r="E436" s="50"/>
      <c r="F436" s="50"/>
      <c r="G436" s="50"/>
      <c r="H436" s="318" t="s">
        <v>384</v>
      </c>
      <c r="I436" s="319"/>
      <c r="J436" s="103">
        <f>J432/E395</f>
        <v>150.53102446552583</v>
      </c>
      <c r="K436" s="13"/>
      <c r="L436" s="270">
        <f>J436*E395</f>
        <v>33163.49</v>
      </c>
      <c r="M436" s="276">
        <f>24/8</f>
        <v>3</v>
      </c>
    </row>
    <row r="437" spans="1:13" ht="23.25" x14ac:dyDescent="0.35">
      <c r="A437" s="143"/>
      <c r="B437" s="308" t="s">
        <v>381</v>
      </c>
      <c r="C437" s="49" t="s">
        <v>382</v>
      </c>
      <c r="D437" s="50"/>
      <c r="E437" s="50"/>
      <c r="F437" s="50"/>
      <c r="G437" s="50"/>
      <c r="H437" s="50"/>
      <c r="I437" s="65" t="s">
        <v>383</v>
      </c>
      <c r="J437" s="313">
        <f>J436*E395</f>
        <v>33163.49</v>
      </c>
      <c r="K437" s="143"/>
      <c r="L437" s="309"/>
      <c r="M437" s="304"/>
    </row>
    <row r="438" spans="1:13" ht="75" customHeight="1" x14ac:dyDescent="0.25"/>
    <row r="439" spans="1:13" ht="18" x14ac:dyDescent="0.25">
      <c r="B439" s="1" t="s">
        <v>53</v>
      </c>
      <c r="C439" s="1"/>
      <c r="D439" s="1"/>
      <c r="E439" s="1"/>
      <c r="G439" s="75"/>
      <c r="H439" s="111"/>
      <c r="I439" s="111" t="s">
        <v>375</v>
      </c>
      <c r="J439" s="74"/>
    </row>
    <row r="440" spans="1:13" ht="18" x14ac:dyDescent="0.25">
      <c r="B440" s="1"/>
      <c r="C440" s="1"/>
      <c r="D440" s="1"/>
      <c r="E440" s="1"/>
      <c r="G440" s="75"/>
      <c r="H440" s="111"/>
      <c r="I440" s="111"/>
      <c r="J440" s="74"/>
    </row>
    <row r="441" spans="1:13" ht="18" x14ac:dyDescent="0.25">
      <c r="B441" s="2"/>
      <c r="C441" s="2"/>
      <c r="D441" s="77"/>
      <c r="E441" s="2"/>
      <c r="F441" s="2"/>
      <c r="G441" s="74"/>
      <c r="H441" s="78"/>
      <c r="I441" s="78"/>
      <c r="J441" s="76"/>
    </row>
    <row r="442" spans="1:13" ht="18" x14ac:dyDescent="0.25">
      <c r="B442" s="79" t="s">
        <v>146</v>
      </c>
      <c r="C442" s="282"/>
      <c r="D442" s="282"/>
      <c r="E442" s="2"/>
      <c r="G442" s="80"/>
      <c r="H442" s="80"/>
      <c r="I442" s="80" t="s">
        <v>365</v>
      </c>
      <c r="J442" s="76"/>
    </row>
    <row r="443" spans="1:13" ht="18" x14ac:dyDescent="0.25">
      <c r="B443" s="81" t="s">
        <v>356</v>
      </c>
      <c r="C443" s="283"/>
      <c r="D443" s="81"/>
      <c r="E443" s="1"/>
      <c r="F443" s="75"/>
      <c r="G443" s="75"/>
      <c r="H443" s="75"/>
      <c r="I443" s="75" t="s">
        <v>366</v>
      </c>
      <c r="J443" s="76"/>
    </row>
    <row r="444" spans="1:13" ht="18" x14ac:dyDescent="0.25">
      <c r="B444" s="82"/>
      <c r="C444" s="2"/>
      <c r="D444" s="2"/>
      <c r="E444" s="77"/>
      <c r="F444" s="2"/>
      <c r="G444" s="2"/>
      <c r="H444" s="2"/>
      <c r="I444" s="78"/>
      <c r="J444" s="78"/>
    </row>
    <row r="445" spans="1:13" ht="18" x14ac:dyDescent="0.25">
      <c r="B445" s="82"/>
      <c r="C445" s="2"/>
      <c r="D445" s="2"/>
      <c r="E445" s="77"/>
      <c r="F445" s="2"/>
      <c r="G445" s="2"/>
      <c r="H445" s="2"/>
      <c r="I445" s="78"/>
      <c r="J445" s="78"/>
    </row>
    <row r="446" spans="1:13" ht="18" x14ac:dyDescent="0.25">
      <c r="B446" s="2"/>
      <c r="C446" s="76"/>
      <c r="D446" s="75"/>
      <c r="F446" s="81" t="s">
        <v>380</v>
      </c>
      <c r="G446" s="2"/>
      <c r="I446" s="83"/>
    </row>
    <row r="447" spans="1:13" ht="18" x14ac:dyDescent="0.25">
      <c r="B447" s="2"/>
      <c r="C447" s="76"/>
      <c r="D447" s="75"/>
      <c r="F447" s="81"/>
      <c r="G447" s="2"/>
      <c r="I447" s="83"/>
    </row>
    <row r="448" spans="1:13" ht="18" x14ac:dyDescent="0.25">
      <c r="B448" s="2"/>
      <c r="C448" s="76"/>
      <c r="D448" s="2"/>
      <c r="E448" s="2"/>
      <c r="F448" s="74"/>
      <c r="G448" s="2"/>
      <c r="H448" s="82"/>
      <c r="I448" s="84"/>
      <c r="J448" s="74"/>
    </row>
    <row r="449" spans="1:11" ht="18" x14ac:dyDescent="0.25">
      <c r="B449" s="85"/>
      <c r="C449" s="76"/>
      <c r="D449" s="85"/>
      <c r="E449" s="85"/>
      <c r="F449" s="80" t="s">
        <v>376</v>
      </c>
      <c r="G449" s="85"/>
      <c r="H449" s="78"/>
      <c r="I449" s="86"/>
      <c r="J449" s="74"/>
    </row>
    <row r="450" spans="1:11" ht="18" x14ac:dyDescent="0.25">
      <c r="B450" s="2"/>
      <c r="C450" s="76"/>
      <c r="D450" s="87"/>
      <c r="E450" s="2"/>
      <c r="F450" s="137" t="s">
        <v>377</v>
      </c>
      <c r="G450" s="2"/>
      <c r="H450" s="80"/>
      <c r="I450" s="2"/>
      <c r="J450" s="74"/>
    </row>
    <row r="451" spans="1:11" ht="18" x14ac:dyDescent="0.25">
      <c r="B451" s="104" t="s">
        <v>373</v>
      </c>
      <c r="C451" s="1"/>
      <c r="D451" s="6" t="s">
        <v>0</v>
      </c>
      <c r="E451" s="2" t="s">
        <v>370</v>
      </c>
      <c r="F451" s="3"/>
      <c r="G451" s="2"/>
      <c r="H451" s="1"/>
      <c r="I451" s="4"/>
      <c r="J451" s="3"/>
    </row>
    <row r="452" spans="1:11" ht="18" x14ac:dyDescent="0.25">
      <c r="B452" s="104" t="s">
        <v>374</v>
      </c>
      <c r="C452" s="1"/>
      <c r="D452" s="6" t="s">
        <v>0</v>
      </c>
      <c r="E452" s="2" t="s">
        <v>372</v>
      </c>
      <c r="F452" s="3"/>
      <c r="G452" s="2"/>
      <c r="H452" s="1"/>
      <c r="I452" s="4"/>
      <c r="J452" s="3"/>
    </row>
    <row r="453" spans="1:11" ht="18" x14ac:dyDescent="0.25">
      <c r="B453" s="104"/>
      <c r="C453" s="1"/>
      <c r="D453" s="6"/>
      <c r="E453" s="2"/>
      <c r="F453" s="3"/>
      <c r="G453" s="2"/>
      <c r="H453" s="1"/>
      <c r="I453" s="4"/>
      <c r="J453" s="3"/>
    </row>
    <row r="454" spans="1:11" ht="18" x14ac:dyDescent="0.25">
      <c r="B454" s="104"/>
      <c r="C454" s="1"/>
      <c r="D454" s="6"/>
      <c r="E454" s="2"/>
      <c r="F454" s="3"/>
      <c r="G454" s="2"/>
      <c r="H454" s="1"/>
      <c r="I454" s="4"/>
      <c r="J454" s="3"/>
    </row>
    <row r="455" spans="1:11" ht="19.5" x14ac:dyDescent="0.25">
      <c r="B455" s="328" t="s">
        <v>66</v>
      </c>
      <c r="C455" s="328"/>
      <c r="D455" s="328"/>
      <c r="E455" s="328"/>
      <c r="F455" s="328"/>
      <c r="G455" s="328"/>
      <c r="H455" s="328"/>
      <c r="I455" s="328"/>
      <c r="J455" s="328"/>
    </row>
    <row r="456" spans="1:11" ht="19.5" x14ac:dyDescent="0.25">
      <c r="B456" s="302"/>
      <c r="C456" s="302"/>
      <c r="D456" s="302"/>
      <c r="E456" s="302"/>
      <c r="F456" s="302"/>
      <c r="G456" s="302"/>
      <c r="H456" s="302"/>
      <c r="I456" s="302"/>
      <c r="J456" s="302"/>
    </row>
    <row r="458" spans="1:11" ht="18" x14ac:dyDescent="0.25">
      <c r="B458" s="5" t="s">
        <v>67</v>
      </c>
      <c r="C458" s="5"/>
      <c r="D458" s="6" t="s">
        <v>0</v>
      </c>
      <c r="E458" s="314" t="s">
        <v>127</v>
      </c>
      <c r="F458" s="314"/>
      <c r="G458" s="314"/>
      <c r="H458" s="122"/>
      <c r="J458" s="6"/>
    </row>
    <row r="459" spans="1:11" ht="18" x14ac:dyDescent="0.25">
      <c r="B459" s="5" t="s">
        <v>68</v>
      </c>
      <c r="C459" s="5"/>
      <c r="D459" s="6" t="s">
        <v>0</v>
      </c>
      <c r="E459" s="8" t="s">
        <v>24</v>
      </c>
      <c r="F459" s="128"/>
      <c r="G459" s="128"/>
      <c r="H459" s="128"/>
      <c r="I459" s="128"/>
      <c r="J459" s="6"/>
    </row>
    <row r="460" spans="1:11" ht="18" x14ac:dyDescent="0.25">
      <c r="B460" s="5" t="s">
        <v>69</v>
      </c>
      <c r="C460" s="5"/>
      <c r="D460" s="6" t="s">
        <v>0</v>
      </c>
      <c r="E460" s="123"/>
      <c r="F460" s="9"/>
      <c r="G460" s="6"/>
      <c r="H460" s="6"/>
      <c r="I460" s="6"/>
      <c r="J460" s="6"/>
    </row>
    <row r="461" spans="1:11" ht="18" x14ac:dyDescent="0.25">
      <c r="B461" s="5" t="s">
        <v>70</v>
      </c>
      <c r="C461" s="5"/>
      <c r="D461" s="6" t="s">
        <v>0</v>
      </c>
      <c r="E461" s="8">
        <v>82.25</v>
      </c>
      <c r="F461" s="9"/>
      <c r="G461" s="6"/>
      <c r="H461" s="6"/>
      <c r="I461" s="6"/>
      <c r="J461" s="6"/>
    </row>
    <row r="462" spans="1:11" ht="18" x14ac:dyDescent="0.25">
      <c r="B462" s="10"/>
      <c r="C462" s="6"/>
      <c r="D462" s="6"/>
      <c r="E462" s="6"/>
      <c r="F462" s="6"/>
      <c r="G462" s="6"/>
      <c r="H462" s="6"/>
      <c r="I462" s="6"/>
      <c r="J462" s="6"/>
    </row>
    <row r="463" spans="1:11" ht="18" x14ac:dyDescent="0.25">
      <c r="A463" s="11"/>
      <c r="B463" s="105"/>
      <c r="C463" s="329" t="s">
        <v>71</v>
      </c>
      <c r="D463" s="330"/>
      <c r="E463" s="330"/>
      <c r="F463" s="331"/>
      <c r="G463" s="326" t="s">
        <v>72</v>
      </c>
      <c r="H463" s="326" t="s">
        <v>73</v>
      </c>
      <c r="I463" s="326" t="s">
        <v>74</v>
      </c>
      <c r="J463" s="335" t="s">
        <v>75</v>
      </c>
      <c r="K463" s="13"/>
    </row>
    <row r="464" spans="1:11" ht="18" x14ac:dyDescent="0.25">
      <c r="A464" s="11"/>
      <c r="B464" s="106"/>
      <c r="C464" s="332"/>
      <c r="D464" s="333"/>
      <c r="E464" s="333"/>
      <c r="F464" s="334"/>
      <c r="G464" s="327"/>
      <c r="H464" s="327"/>
      <c r="I464" s="327"/>
      <c r="J464" s="336"/>
      <c r="K464" s="13"/>
    </row>
    <row r="465" spans="1:11" ht="18" x14ac:dyDescent="0.25">
      <c r="A465" s="11"/>
      <c r="B465" s="18" t="s">
        <v>33</v>
      </c>
      <c r="C465" s="16" t="s">
        <v>76</v>
      </c>
      <c r="D465" s="17"/>
      <c r="E465" s="17"/>
      <c r="F465" s="15"/>
      <c r="G465" s="18"/>
      <c r="H465" s="18"/>
      <c r="I465" s="18"/>
      <c r="J465" s="18"/>
      <c r="K465" s="13"/>
    </row>
    <row r="466" spans="1:11" ht="18" x14ac:dyDescent="0.25">
      <c r="A466" s="11"/>
      <c r="B466" s="18"/>
      <c r="C466" s="16"/>
      <c r="D466" s="17"/>
      <c r="E466" s="17"/>
      <c r="F466" s="15"/>
      <c r="G466" s="18"/>
      <c r="H466" s="18"/>
      <c r="I466" s="18"/>
      <c r="J466" s="18"/>
      <c r="K466" s="13"/>
    </row>
    <row r="467" spans="1:11" ht="18" x14ac:dyDescent="0.25">
      <c r="A467" s="11"/>
      <c r="B467" s="18"/>
      <c r="C467" s="19" t="s">
        <v>119</v>
      </c>
      <c r="D467" s="20"/>
      <c r="E467" s="20"/>
      <c r="F467" s="21"/>
      <c r="G467" s="22">
        <v>1</v>
      </c>
      <c r="H467" s="22">
        <v>24</v>
      </c>
      <c r="I467" s="23">
        <v>129.43</v>
      </c>
      <c r="J467" s="31">
        <f>G467*I467*H467</f>
        <v>3106.32</v>
      </c>
      <c r="K467" s="13"/>
    </row>
    <row r="468" spans="1:11" ht="18" x14ac:dyDescent="0.25">
      <c r="A468" s="11"/>
      <c r="B468" s="18"/>
      <c r="C468" s="19" t="s">
        <v>120</v>
      </c>
      <c r="D468" s="20"/>
      <c r="E468" s="20"/>
      <c r="F468" s="21"/>
      <c r="G468" s="22">
        <v>2</v>
      </c>
      <c r="H468" s="22">
        <v>24</v>
      </c>
      <c r="I468" s="23">
        <v>95.1</v>
      </c>
      <c r="J468" s="31">
        <f>G468*I468*H468</f>
        <v>4564.7999999999993</v>
      </c>
      <c r="K468" s="13"/>
    </row>
    <row r="469" spans="1:11" ht="18" x14ac:dyDescent="0.25">
      <c r="A469" s="11"/>
      <c r="B469" s="18"/>
      <c r="C469" s="19" t="s">
        <v>121</v>
      </c>
      <c r="D469" s="20"/>
      <c r="E469" s="20"/>
      <c r="F469" s="21"/>
      <c r="G469" s="22">
        <v>4</v>
      </c>
      <c r="H469" s="22">
        <v>24</v>
      </c>
      <c r="I469" s="23">
        <v>73.260000000000005</v>
      </c>
      <c r="J469" s="31">
        <f>G469*I469*H469</f>
        <v>7032.9600000000009</v>
      </c>
      <c r="K469" s="13"/>
    </row>
    <row r="470" spans="1:11" ht="18" x14ac:dyDescent="0.25">
      <c r="A470" s="11"/>
      <c r="B470" s="18"/>
      <c r="C470" s="16"/>
      <c r="D470" s="17"/>
      <c r="E470" s="17"/>
      <c r="F470" s="15"/>
      <c r="G470" s="18"/>
      <c r="H470" s="18"/>
      <c r="I470" s="25"/>
      <c r="J470" s="25"/>
      <c r="K470" s="13"/>
    </row>
    <row r="471" spans="1:11" ht="18" x14ac:dyDescent="0.25">
      <c r="A471" s="11"/>
      <c r="B471" s="18"/>
      <c r="C471" s="27" t="s">
        <v>78</v>
      </c>
      <c r="D471" s="10"/>
      <c r="E471" s="10"/>
      <c r="F471" s="28"/>
      <c r="G471" s="29"/>
      <c r="H471" s="29"/>
      <c r="I471" s="30"/>
      <c r="J471" s="107">
        <f>SUM(J467:J470)</f>
        <v>14704.08</v>
      </c>
      <c r="K471" s="13"/>
    </row>
    <row r="472" spans="1:11" ht="18" x14ac:dyDescent="0.25">
      <c r="A472" s="11"/>
      <c r="B472" s="18"/>
      <c r="C472" s="320" t="s">
        <v>79</v>
      </c>
      <c r="D472" s="321"/>
      <c r="E472" s="321"/>
      <c r="F472" s="322"/>
      <c r="G472" s="326" t="s">
        <v>80</v>
      </c>
      <c r="H472" s="326" t="s">
        <v>73</v>
      </c>
      <c r="I472" s="326" t="s">
        <v>74</v>
      </c>
      <c r="J472" s="335" t="s">
        <v>75</v>
      </c>
      <c r="K472" s="13"/>
    </row>
    <row r="473" spans="1:11" ht="18" x14ac:dyDescent="0.25">
      <c r="A473" s="11"/>
      <c r="B473" s="18"/>
      <c r="C473" s="323"/>
      <c r="D473" s="324"/>
      <c r="E473" s="324"/>
      <c r="F473" s="325"/>
      <c r="G473" s="327"/>
      <c r="H473" s="327"/>
      <c r="I473" s="327"/>
      <c r="J473" s="336"/>
      <c r="K473" s="13"/>
    </row>
    <row r="474" spans="1:11" ht="18" x14ac:dyDescent="0.25">
      <c r="A474" s="11"/>
      <c r="B474" s="18" t="s">
        <v>41</v>
      </c>
      <c r="C474" s="32" t="s">
        <v>81</v>
      </c>
      <c r="D474" s="33"/>
      <c r="E474" s="33"/>
      <c r="F474" s="34"/>
      <c r="G474" s="35"/>
      <c r="H474" s="35"/>
      <c r="I474" s="35"/>
      <c r="J474" s="35"/>
      <c r="K474" s="13"/>
    </row>
    <row r="475" spans="1:11" ht="18" x14ac:dyDescent="0.25">
      <c r="A475" s="11"/>
      <c r="B475" s="18"/>
      <c r="C475" s="37"/>
      <c r="D475" s="38"/>
      <c r="E475" s="38"/>
      <c r="F475" s="39"/>
      <c r="G475" s="18"/>
      <c r="H475" s="18"/>
      <c r="I475" s="25"/>
      <c r="J475" s="25"/>
      <c r="K475" s="13"/>
    </row>
    <row r="476" spans="1:11" ht="18" x14ac:dyDescent="0.25">
      <c r="A476" s="11"/>
      <c r="B476" s="18"/>
      <c r="C476" s="40" t="s">
        <v>82</v>
      </c>
      <c r="D476" s="41"/>
      <c r="E476" s="41"/>
      <c r="F476" s="42"/>
      <c r="G476" s="22"/>
      <c r="H476" s="43"/>
      <c r="I476" s="44"/>
      <c r="J476" s="44">
        <f>10%*J471</f>
        <v>1470.4080000000001</v>
      </c>
      <c r="K476" s="13"/>
    </row>
    <row r="477" spans="1:11" ht="18" x14ac:dyDescent="0.25">
      <c r="A477" s="11"/>
      <c r="B477" s="18"/>
      <c r="C477" s="46"/>
      <c r="D477" s="47"/>
      <c r="E477" s="47"/>
      <c r="F477" s="48"/>
      <c r="G477" s="18"/>
      <c r="H477" s="18"/>
      <c r="I477" s="25"/>
      <c r="J477" s="25"/>
      <c r="K477" s="13"/>
    </row>
    <row r="478" spans="1:11" ht="18" x14ac:dyDescent="0.25">
      <c r="A478" s="11"/>
      <c r="B478" s="18"/>
      <c r="C478" s="27" t="s">
        <v>83</v>
      </c>
      <c r="D478" s="10"/>
      <c r="E478" s="10"/>
      <c r="F478" s="28"/>
      <c r="G478" s="29"/>
      <c r="H478" s="29"/>
      <c r="I478" s="30"/>
      <c r="J478" s="107">
        <f>SUM(J476:J477)</f>
        <v>1470.4080000000001</v>
      </c>
      <c r="K478" s="13"/>
    </row>
    <row r="479" spans="1:11" ht="18" x14ac:dyDescent="0.25">
      <c r="A479" s="11"/>
      <c r="B479" s="18" t="s">
        <v>84</v>
      </c>
      <c r="C479" s="49" t="s">
        <v>85</v>
      </c>
      <c r="D479" s="50"/>
      <c r="E479" s="50"/>
      <c r="F479" s="50"/>
      <c r="G479" s="50"/>
      <c r="H479" s="50"/>
      <c r="I479" s="51"/>
      <c r="J479" s="109">
        <f>J478+J471</f>
        <v>16174.487999999999</v>
      </c>
      <c r="K479" s="13"/>
    </row>
    <row r="480" spans="1:11" ht="18" x14ac:dyDescent="0.25">
      <c r="A480" s="11"/>
      <c r="B480" s="18" t="s">
        <v>86</v>
      </c>
      <c r="C480" s="53" t="s">
        <v>69</v>
      </c>
      <c r="D480" s="54"/>
      <c r="E480" s="54"/>
      <c r="F480" s="54"/>
      <c r="G480" s="50"/>
      <c r="H480" s="49"/>
      <c r="I480" s="51"/>
      <c r="J480" s="109"/>
      <c r="K480" s="13"/>
    </row>
    <row r="481" spans="1:11" ht="18" x14ac:dyDescent="0.25">
      <c r="A481" s="11"/>
      <c r="B481" s="18" t="s">
        <v>87</v>
      </c>
      <c r="C481" s="49" t="s">
        <v>88</v>
      </c>
      <c r="D481" s="50"/>
      <c r="E481" s="50"/>
      <c r="F481" s="50"/>
      <c r="G481" s="50"/>
      <c r="H481" s="50"/>
      <c r="I481" s="51"/>
      <c r="J481" s="109">
        <f>J479</f>
        <v>16174.487999999999</v>
      </c>
      <c r="K481" s="13"/>
    </row>
    <row r="482" spans="1:11" ht="18" x14ac:dyDescent="0.25">
      <c r="A482" s="11"/>
      <c r="B482" s="18"/>
      <c r="C482" s="320" t="s">
        <v>89</v>
      </c>
      <c r="D482" s="321"/>
      <c r="E482" s="321"/>
      <c r="F482" s="322"/>
      <c r="G482" s="326" t="s">
        <v>90</v>
      </c>
      <c r="H482" s="326" t="s">
        <v>70</v>
      </c>
      <c r="I482" s="326" t="s">
        <v>91</v>
      </c>
      <c r="J482" s="335" t="s">
        <v>75</v>
      </c>
      <c r="K482" s="13"/>
    </row>
    <row r="483" spans="1:11" ht="18" x14ac:dyDescent="0.25">
      <c r="A483" s="11"/>
      <c r="B483" s="18"/>
      <c r="C483" s="323"/>
      <c r="D483" s="324"/>
      <c r="E483" s="324"/>
      <c r="F483" s="325"/>
      <c r="G483" s="327"/>
      <c r="H483" s="327"/>
      <c r="I483" s="327"/>
      <c r="J483" s="336"/>
      <c r="K483" s="13"/>
    </row>
    <row r="484" spans="1:11" ht="18" x14ac:dyDescent="0.25">
      <c r="A484" s="11"/>
      <c r="B484" s="18" t="s">
        <v>92</v>
      </c>
      <c r="C484" s="16" t="s">
        <v>93</v>
      </c>
      <c r="D484" s="17"/>
      <c r="E484" s="17"/>
      <c r="F484" s="15"/>
      <c r="G484" s="18"/>
      <c r="H484" s="18"/>
      <c r="I484" s="18"/>
      <c r="J484" s="18"/>
      <c r="K484" s="13"/>
    </row>
    <row r="485" spans="1:11" ht="18" x14ac:dyDescent="0.25">
      <c r="A485" s="11"/>
      <c r="B485" s="18"/>
      <c r="C485" s="16"/>
      <c r="D485" s="17"/>
      <c r="E485" s="17"/>
      <c r="F485" s="15"/>
      <c r="G485" s="18"/>
      <c r="H485" s="18"/>
      <c r="I485" s="18"/>
      <c r="J485" s="18"/>
      <c r="K485" s="13"/>
    </row>
    <row r="486" spans="1:11" ht="18" x14ac:dyDescent="0.25">
      <c r="A486" s="11"/>
      <c r="B486" s="18"/>
      <c r="C486" s="88" t="s">
        <v>329</v>
      </c>
      <c r="D486" s="89"/>
      <c r="E486" s="89"/>
      <c r="F486" s="90"/>
      <c r="G486" s="100" t="s">
        <v>113</v>
      </c>
      <c r="H486" s="100">
        <v>3</v>
      </c>
      <c r="I486" s="24">
        <v>560</v>
      </c>
      <c r="J486" s="24">
        <f>ROUND(H486*I486,2)</f>
        <v>1680</v>
      </c>
      <c r="K486" s="13"/>
    </row>
    <row r="487" spans="1:11" ht="18" x14ac:dyDescent="0.25">
      <c r="A487" s="11"/>
      <c r="B487" s="18"/>
      <c r="C487" s="88" t="s">
        <v>330</v>
      </c>
      <c r="D487" s="89"/>
      <c r="E487" s="89"/>
      <c r="F487" s="90"/>
      <c r="G487" s="100" t="s">
        <v>113</v>
      </c>
      <c r="H487" s="100">
        <v>6</v>
      </c>
      <c r="I487" s="24">
        <v>565</v>
      </c>
      <c r="J487" s="24">
        <f>ROUND(H487*I487,2)</f>
        <v>3390</v>
      </c>
      <c r="K487" s="13"/>
    </row>
    <row r="488" spans="1:11" ht="18" x14ac:dyDescent="0.25">
      <c r="A488" s="11"/>
      <c r="B488" s="18"/>
      <c r="C488" s="88" t="s">
        <v>331</v>
      </c>
      <c r="D488" s="89"/>
      <c r="E488" s="89"/>
      <c r="F488" s="90"/>
      <c r="G488" s="100" t="s">
        <v>113</v>
      </c>
      <c r="H488" s="100">
        <v>1.25</v>
      </c>
      <c r="I488" s="24">
        <v>195</v>
      </c>
      <c r="J488" s="24">
        <f>ROUND(H488*I488,2)</f>
        <v>243.75</v>
      </c>
      <c r="K488" s="13"/>
    </row>
    <row r="489" spans="1:11" ht="18" x14ac:dyDescent="0.25">
      <c r="A489" s="11"/>
      <c r="B489" s="18"/>
      <c r="C489" s="88" t="s">
        <v>332</v>
      </c>
      <c r="D489" s="17"/>
      <c r="E489" s="17"/>
      <c r="F489" s="15"/>
      <c r="G489" s="101"/>
      <c r="H489" s="100"/>
      <c r="I489" s="24"/>
      <c r="J489" s="24">
        <f>SUM(J486:J488)*0.05</f>
        <v>265.6875</v>
      </c>
      <c r="K489" s="13"/>
    </row>
    <row r="490" spans="1:11" ht="18" x14ac:dyDescent="0.25">
      <c r="A490" s="11"/>
      <c r="B490" s="18"/>
      <c r="C490" s="124"/>
      <c r="D490" s="17"/>
      <c r="E490" s="17"/>
      <c r="F490" s="15"/>
      <c r="G490" s="101"/>
      <c r="H490" s="121"/>
      <c r="I490" s="24"/>
      <c r="J490" s="24"/>
      <c r="K490" s="13"/>
    </row>
    <row r="491" spans="1:11" ht="18" x14ac:dyDescent="0.25">
      <c r="A491" s="11"/>
      <c r="B491" s="18"/>
      <c r="C491" s="102"/>
      <c r="D491" s="17"/>
      <c r="E491" s="17"/>
      <c r="F491" s="15"/>
      <c r="G491" s="101"/>
      <c r="H491" s="100"/>
      <c r="I491" s="24"/>
      <c r="J491" s="24"/>
      <c r="K491" s="13"/>
    </row>
    <row r="492" spans="1:11" ht="18" x14ac:dyDescent="0.25">
      <c r="A492" s="11"/>
      <c r="B492" s="18"/>
      <c r="C492" s="102"/>
      <c r="D492" s="17"/>
      <c r="E492" s="17"/>
      <c r="F492" s="15"/>
      <c r="G492" s="101"/>
      <c r="H492" s="100"/>
      <c r="I492" s="24"/>
      <c r="J492" s="24"/>
      <c r="K492" s="13"/>
    </row>
    <row r="493" spans="1:11" ht="18" x14ac:dyDescent="0.25">
      <c r="A493" s="11"/>
      <c r="B493" s="18"/>
      <c r="C493" s="102"/>
      <c r="D493" s="17"/>
      <c r="E493" s="17"/>
      <c r="F493" s="15"/>
      <c r="G493" s="101"/>
      <c r="H493" s="100"/>
      <c r="I493" s="24"/>
      <c r="J493" s="24"/>
      <c r="K493" s="13"/>
    </row>
    <row r="494" spans="1:11" ht="18" x14ac:dyDescent="0.25">
      <c r="A494" s="11"/>
      <c r="B494" s="18"/>
      <c r="C494" s="27" t="s">
        <v>94</v>
      </c>
      <c r="D494" s="10"/>
      <c r="E494" s="10"/>
      <c r="F494" s="28"/>
      <c r="G494" s="29"/>
      <c r="H494" s="29"/>
      <c r="I494" s="29"/>
      <c r="J494" s="108">
        <f>SUM(J485:J492)</f>
        <v>5579.4375</v>
      </c>
      <c r="K494" s="13"/>
    </row>
    <row r="495" spans="1:11" ht="18" x14ac:dyDescent="0.25">
      <c r="A495" s="11"/>
      <c r="B495" s="18" t="s">
        <v>95</v>
      </c>
      <c r="C495" s="49" t="s">
        <v>96</v>
      </c>
      <c r="D495" s="50"/>
      <c r="E495" s="50"/>
      <c r="F495" s="50"/>
      <c r="G495" s="50"/>
      <c r="H495" s="50"/>
      <c r="I495" s="50"/>
      <c r="J495" s="110">
        <f>ROUND((SUM(J481+J494)),2)</f>
        <v>21753.93</v>
      </c>
      <c r="K495" s="13"/>
    </row>
    <row r="496" spans="1:11" ht="18" x14ac:dyDescent="0.25">
      <c r="A496" s="11"/>
      <c r="B496" s="18" t="s">
        <v>97</v>
      </c>
      <c r="C496" s="49" t="s">
        <v>98</v>
      </c>
      <c r="D496" s="50"/>
      <c r="E496" s="50"/>
      <c r="F496" s="50"/>
      <c r="G496" s="50"/>
      <c r="H496" s="50"/>
      <c r="I496" s="64" t="s">
        <v>99</v>
      </c>
      <c r="J496" s="110"/>
      <c r="K496" s="13"/>
    </row>
    <row r="497" spans="1:13" ht="18" x14ac:dyDescent="0.25">
      <c r="A497" s="11"/>
      <c r="B497" s="18" t="s">
        <v>46</v>
      </c>
      <c r="C497" s="49" t="s">
        <v>100</v>
      </c>
      <c r="D497" s="50"/>
      <c r="E497" s="50"/>
      <c r="F497" s="50"/>
      <c r="G497" s="50"/>
      <c r="H497" s="50"/>
      <c r="I497" s="64" t="s">
        <v>99</v>
      </c>
      <c r="J497" s="110"/>
      <c r="K497" s="13"/>
    </row>
    <row r="498" spans="1:13" ht="18.75" thickBot="1" x14ac:dyDescent="0.3">
      <c r="A498" s="11"/>
      <c r="B498" s="18" t="s">
        <v>101</v>
      </c>
      <c r="C498" s="49" t="s">
        <v>102</v>
      </c>
      <c r="D498" s="50"/>
      <c r="E498" s="50"/>
      <c r="F498" s="50"/>
      <c r="G498" s="50"/>
      <c r="H498" s="50"/>
      <c r="I498" s="65" t="s">
        <v>103</v>
      </c>
      <c r="J498" s="110"/>
      <c r="K498" s="13"/>
    </row>
    <row r="499" spans="1:13" ht="24" thickBot="1" x14ac:dyDescent="0.4">
      <c r="A499" s="11"/>
      <c r="B499" s="29" t="s">
        <v>104</v>
      </c>
      <c r="C499" s="49" t="s">
        <v>105</v>
      </c>
      <c r="D499" s="50"/>
      <c r="E499" s="50"/>
      <c r="F499" s="50"/>
      <c r="G499" s="50"/>
      <c r="H499" s="318" t="s">
        <v>384</v>
      </c>
      <c r="I499" s="319"/>
      <c r="J499" s="103">
        <f>J495/E461</f>
        <v>264.48547112462006</v>
      </c>
      <c r="K499" s="13"/>
      <c r="L499" s="270">
        <f>J499*E461</f>
        <v>21753.93</v>
      </c>
      <c r="M499" s="276">
        <f>24/8</f>
        <v>3</v>
      </c>
    </row>
    <row r="500" spans="1:13" ht="23.25" x14ac:dyDescent="0.35">
      <c r="A500" s="143"/>
      <c r="B500" s="308" t="s">
        <v>381</v>
      </c>
      <c r="C500" s="49" t="s">
        <v>382</v>
      </c>
      <c r="D500" s="50"/>
      <c r="E500" s="50"/>
      <c r="F500" s="50"/>
      <c r="G500" s="50"/>
      <c r="H500" s="50"/>
      <c r="I500" s="65" t="s">
        <v>383</v>
      </c>
      <c r="J500" s="313">
        <f>J499*E461</f>
        <v>21753.93</v>
      </c>
      <c r="K500" s="143"/>
      <c r="L500" s="309"/>
      <c r="M500" s="304"/>
    </row>
    <row r="501" spans="1:13" ht="75" customHeight="1" x14ac:dyDescent="0.25"/>
    <row r="502" spans="1:13" ht="18" x14ac:dyDescent="0.25">
      <c r="B502" s="1" t="s">
        <v>53</v>
      </c>
      <c r="C502" s="1"/>
      <c r="D502" s="1"/>
      <c r="E502" s="1"/>
      <c r="G502" s="75"/>
      <c r="H502" s="111"/>
      <c r="I502" s="111" t="s">
        <v>375</v>
      </c>
      <c r="J502" s="74"/>
    </row>
    <row r="503" spans="1:13" ht="18" x14ac:dyDescent="0.25">
      <c r="B503" s="1"/>
      <c r="C503" s="1"/>
      <c r="D503" s="1"/>
      <c r="E503" s="1"/>
      <c r="G503" s="75"/>
      <c r="H503" s="111"/>
      <c r="I503" s="111"/>
      <c r="J503" s="74"/>
    </row>
    <row r="504" spans="1:13" ht="18" x14ac:dyDescent="0.25">
      <c r="B504" s="2"/>
      <c r="C504" s="2"/>
      <c r="D504" s="77"/>
      <c r="E504" s="2"/>
      <c r="F504" s="2"/>
      <c r="G504" s="74"/>
      <c r="H504" s="78"/>
      <c r="I504" s="78"/>
      <c r="J504" s="76"/>
    </row>
    <row r="505" spans="1:13" ht="18" x14ac:dyDescent="0.25">
      <c r="B505" s="79" t="s">
        <v>146</v>
      </c>
      <c r="C505" s="282"/>
      <c r="D505" s="282"/>
      <c r="E505" s="2"/>
      <c r="G505" s="80"/>
      <c r="H505" s="80"/>
      <c r="I505" s="80" t="s">
        <v>365</v>
      </c>
      <c r="J505" s="76"/>
    </row>
    <row r="506" spans="1:13" ht="18" x14ac:dyDescent="0.25">
      <c r="B506" s="81" t="s">
        <v>356</v>
      </c>
      <c r="C506" s="283"/>
      <c r="D506" s="81"/>
      <c r="E506" s="1"/>
      <c r="F506" s="75"/>
      <c r="G506" s="75"/>
      <c r="H506" s="75"/>
      <c r="I506" s="75" t="s">
        <v>366</v>
      </c>
      <c r="J506" s="76"/>
    </row>
    <row r="507" spans="1:13" ht="18" x14ac:dyDescent="0.25">
      <c r="B507" s="82"/>
      <c r="C507" s="2"/>
      <c r="D507" s="2"/>
      <c r="E507" s="77"/>
      <c r="F507" s="2"/>
      <c r="G507" s="2"/>
      <c r="H507" s="2"/>
      <c r="I507" s="78"/>
      <c r="J507" s="78"/>
    </row>
    <row r="508" spans="1:13" ht="18" x14ac:dyDescent="0.25">
      <c r="B508" s="82"/>
      <c r="C508" s="2"/>
      <c r="D508" s="2"/>
      <c r="E508" s="77"/>
      <c r="F508" s="2"/>
      <c r="G508" s="2"/>
      <c r="H508" s="2"/>
      <c r="I508" s="78"/>
      <c r="J508" s="78"/>
    </row>
    <row r="509" spans="1:13" ht="18" x14ac:dyDescent="0.25">
      <c r="B509" s="82"/>
      <c r="C509" s="2"/>
      <c r="D509" s="2"/>
      <c r="E509" s="77"/>
      <c r="F509" s="2"/>
      <c r="G509" s="2"/>
      <c r="H509" s="2"/>
      <c r="I509" s="78"/>
      <c r="J509" s="78"/>
    </row>
    <row r="510" spans="1:13" ht="18" x14ac:dyDescent="0.25">
      <c r="B510" s="2"/>
      <c r="C510" s="76"/>
      <c r="D510" s="75"/>
      <c r="F510" s="81" t="s">
        <v>379</v>
      </c>
      <c r="G510" s="2"/>
      <c r="I510" s="83"/>
    </row>
    <row r="511" spans="1:13" ht="18" x14ac:dyDescent="0.25">
      <c r="B511" s="2"/>
      <c r="C511" s="76"/>
      <c r="D511" s="75"/>
      <c r="F511" s="81"/>
      <c r="G511" s="2"/>
      <c r="I511" s="83"/>
    </row>
    <row r="512" spans="1:13" ht="18" x14ac:dyDescent="0.25">
      <c r="B512" s="2"/>
      <c r="C512" s="76"/>
      <c r="D512" s="2"/>
      <c r="E512" s="2"/>
      <c r="F512" s="74"/>
      <c r="G512" s="2"/>
      <c r="H512" s="82"/>
      <c r="I512" s="84"/>
      <c r="J512" s="74"/>
    </row>
    <row r="513" spans="2:11" ht="18" x14ac:dyDescent="0.25">
      <c r="B513" s="85"/>
      <c r="C513" s="76"/>
      <c r="D513" s="85"/>
      <c r="E513" s="85"/>
      <c r="F513" s="80" t="s">
        <v>376</v>
      </c>
      <c r="G513" s="85"/>
      <c r="H513" s="78"/>
      <c r="I513" s="86"/>
      <c r="J513" s="74"/>
    </row>
    <row r="514" spans="2:11" ht="18" x14ac:dyDescent="0.25">
      <c r="B514" s="2"/>
      <c r="C514" s="76"/>
      <c r="D514" s="87"/>
      <c r="E514" s="2"/>
      <c r="F514" s="137" t="s">
        <v>377</v>
      </c>
      <c r="G514" s="2"/>
      <c r="H514" s="80"/>
      <c r="I514" s="2"/>
      <c r="J514" s="74"/>
    </row>
    <row r="515" spans="2:11" ht="18" x14ac:dyDescent="0.25">
      <c r="B515" s="104" t="s">
        <v>373</v>
      </c>
      <c r="C515" s="1"/>
      <c r="D515" s="6" t="s">
        <v>0</v>
      </c>
      <c r="E515" s="2" t="s">
        <v>370</v>
      </c>
      <c r="F515" s="3"/>
      <c r="G515" s="2"/>
      <c r="H515" s="1"/>
      <c r="I515" s="4"/>
      <c r="J515" s="3"/>
    </row>
    <row r="516" spans="2:11" ht="18" x14ac:dyDescent="0.25">
      <c r="B516" s="104" t="s">
        <v>374</v>
      </c>
      <c r="C516" s="1"/>
      <c r="D516" s="6" t="s">
        <v>0</v>
      </c>
      <c r="E516" s="2" t="s">
        <v>372</v>
      </c>
      <c r="F516" s="3"/>
      <c r="G516" s="2"/>
      <c r="H516" s="1"/>
      <c r="I516" s="4"/>
      <c r="J516" s="3"/>
    </row>
    <row r="517" spans="2:11" ht="18" x14ac:dyDescent="0.25">
      <c r="B517" s="104"/>
      <c r="C517" s="1"/>
      <c r="D517" s="6"/>
      <c r="E517" s="2"/>
      <c r="F517" s="3"/>
      <c r="G517" s="2"/>
      <c r="H517" s="1"/>
      <c r="I517" s="4"/>
      <c r="J517" s="3"/>
    </row>
    <row r="518" spans="2:11" ht="18" x14ac:dyDescent="0.25">
      <c r="B518" s="2"/>
      <c r="C518" s="1"/>
      <c r="E518" s="2"/>
      <c r="F518" s="3"/>
      <c r="G518" s="2"/>
      <c r="H518" s="1"/>
      <c r="I518" s="4"/>
      <c r="J518" s="3"/>
    </row>
    <row r="519" spans="2:11" ht="19.5" x14ac:dyDescent="0.25">
      <c r="B519" s="328" t="s">
        <v>66</v>
      </c>
      <c r="C519" s="328"/>
      <c r="D519" s="328"/>
      <c r="E519" s="328"/>
      <c r="F519" s="328"/>
      <c r="G519" s="328"/>
      <c r="H519" s="328"/>
      <c r="I519" s="328"/>
      <c r="J519" s="328"/>
    </row>
    <row r="520" spans="2:11" ht="19.5" x14ac:dyDescent="0.25">
      <c r="B520" s="302"/>
      <c r="C520" s="302"/>
      <c r="D520" s="302"/>
      <c r="E520" s="302"/>
      <c r="F520" s="302"/>
      <c r="G520" s="302"/>
      <c r="H520" s="302"/>
      <c r="I520" s="302"/>
      <c r="J520" s="302"/>
    </row>
    <row r="522" spans="2:11" ht="18" x14ac:dyDescent="0.25">
      <c r="B522" s="5" t="s">
        <v>67</v>
      </c>
      <c r="C522" s="5"/>
      <c r="D522" s="6" t="s">
        <v>0</v>
      </c>
      <c r="E522" s="315" t="s">
        <v>266</v>
      </c>
      <c r="F522" s="316"/>
      <c r="G522" s="316"/>
      <c r="H522" s="114"/>
      <c r="I522" s="114"/>
      <c r="J522" s="6"/>
    </row>
    <row r="523" spans="2:11" ht="18" x14ac:dyDescent="0.25">
      <c r="B523" s="5"/>
      <c r="C523" s="5"/>
      <c r="D523" s="6"/>
      <c r="E523" s="92"/>
      <c r="F523" s="340"/>
      <c r="G523" s="340"/>
      <c r="H523" s="340"/>
      <c r="I523" s="340"/>
      <c r="J523" s="340"/>
      <c r="K523" s="120"/>
    </row>
    <row r="524" spans="2:11" ht="18" x14ac:dyDescent="0.25">
      <c r="B524" s="5" t="s">
        <v>68</v>
      </c>
      <c r="C524" s="5"/>
      <c r="D524" s="6" t="s">
        <v>0</v>
      </c>
      <c r="E524" s="8" t="s">
        <v>145</v>
      </c>
      <c r="F524" s="9"/>
      <c r="G524" s="6"/>
      <c r="H524" s="6"/>
      <c r="I524" s="6"/>
      <c r="J524" s="6"/>
    </row>
    <row r="525" spans="2:11" ht="18" x14ac:dyDescent="0.25">
      <c r="B525" s="5" t="s">
        <v>69</v>
      </c>
      <c r="C525" s="5"/>
      <c r="D525" s="6" t="s">
        <v>0</v>
      </c>
      <c r="E525" s="136"/>
      <c r="F525" s="9"/>
      <c r="G525" s="6"/>
      <c r="H525" s="6"/>
      <c r="I525" s="6"/>
      <c r="J525" s="6"/>
    </row>
    <row r="526" spans="2:11" ht="18" x14ac:dyDescent="0.25">
      <c r="B526" s="5" t="s">
        <v>70</v>
      </c>
      <c r="C526" s="5"/>
      <c r="D526" s="6" t="s">
        <v>0</v>
      </c>
      <c r="E526" s="8">
        <v>1</v>
      </c>
      <c r="F526" s="9"/>
      <c r="G526" s="6"/>
      <c r="H526" s="6"/>
      <c r="I526" s="6"/>
      <c r="J526" s="6"/>
    </row>
    <row r="527" spans="2:11" ht="18" x14ac:dyDescent="0.25">
      <c r="B527" s="6"/>
      <c r="C527" s="6"/>
      <c r="D527" s="6"/>
      <c r="E527" s="6"/>
      <c r="F527" s="6"/>
      <c r="G527" s="6"/>
      <c r="H527" s="6"/>
      <c r="I527" s="6"/>
      <c r="J527" s="6"/>
    </row>
    <row r="528" spans="2:11" ht="18" x14ac:dyDescent="0.25">
      <c r="B528" s="105"/>
      <c r="C528" s="329" t="s">
        <v>71</v>
      </c>
      <c r="D528" s="330"/>
      <c r="E528" s="330"/>
      <c r="F528" s="331"/>
      <c r="G528" s="326" t="s">
        <v>72</v>
      </c>
      <c r="H528" s="326" t="s">
        <v>73</v>
      </c>
      <c r="I528" s="326" t="s">
        <v>74</v>
      </c>
      <c r="J528" s="335" t="s">
        <v>75</v>
      </c>
    </row>
    <row r="529" spans="2:10" ht="18" x14ac:dyDescent="0.25">
      <c r="B529" s="106"/>
      <c r="C529" s="332"/>
      <c r="D529" s="333"/>
      <c r="E529" s="333"/>
      <c r="F529" s="334"/>
      <c r="G529" s="327"/>
      <c r="H529" s="327"/>
      <c r="I529" s="327"/>
      <c r="J529" s="336"/>
    </row>
    <row r="530" spans="2:10" ht="18" x14ac:dyDescent="0.25">
      <c r="B530" s="18" t="s">
        <v>33</v>
      </c>
      <c r="C530" s="16" t="s">
        <v>76</v>
      </c>
      <c r="D530" s="17"/>
      <c r="E530" s="17"/>
      <c r="F530" s="15"/>
      <c r="G530" s="18"/>
      <c r="H530" s="18"/>
      <c r="I530" s="18"/>
      <c r="J530" s="18"/>
    </row>
    <row r="531" spans="2:10" ht="18" x14ac:dyDescent="0.25">
      <c r="B531" s="18"/>
      <c r="C531" s="16"/>
      <c r="D531" s="17"/>
      <c r="E531" s="17"/>
      <c r="F531" s="15"/>
      <c r="G531" s="18"/>
      <c r="H531" s="18"/>
      <c r="I531" s="23"/>
      <c r="J531" s="18"/>
    </row>
    <row r="532" spans="2:10" ht="18" x14ac:dyDescent="0.25">
      <c r="B532" s="18"/>
      <c r="C532" s="19" t="s">
        <v>119</v>
      </c>
      <c r="D532" s="20"/>
      <c r="E532" s="20"/>
      <c r="F532" s="21"/>
      <c r="G532" s="22">
        <v>1</v>
      </c>
      <c r="H532" s="22">
        <v>8</v>
      </c>
      <c r="I532" s="23">
        <v>129.43</v>
      </c>
      <c r="J532" s="107">
        <f>G532*I532*H532</f>
        <v>1035.44</v>
      </c>
    </row>
    <row r="533" spans="2:10" ht="18" x14ac:dyDescent="0.25">
      <c r="B533" s="18"/>
      <c r="C533" s="19" t="s">
        <v>120</v>
      </c>
      <c r="D533" s="20"/>
      <c r="E533" s="20"/>
      <c r="F533" s="21"/>
      <c r="G533" s="22">
        <v>1</v>
      </c>
      <c r="H533" s="22">
        <v>8</v>
      </c>
      <c r="I533" s="23">
        <v>95.1</v>
      </c>
      <c r="J533" s="107">
        <f>G533*I533*H533</f>
        <v>760.8</v>
      </c>
    </row>
    <row r="534" spans="2:10" ht="18" x14ac:dyDescent="0.25">
      <c r="B534" s="18"/>
      <c r="C534" s="19" t="s">
        <v>121</v>
      </c>
      <c r="D534" s="20"/>
      <c r="E534" s="20"/>
      <c r="F534" s="21"/>
      <c r="G534" s="22">
        <v>2</v>
      </c>
      <c r="H534" s="22">
        <v>8</v>
      </c>
      <c r="I534" s="23">
        <v>73.260000000000005</v>
      </c>
      <c r="J534" s="107">
        <f>G534*I534*H534</f>
        <v>1172.1600000000001</v>
      </c>
    </row>
    <row r="535" spans="2:10" ht="18" x14ac:dyDescent="0.25">
      <c r="B535" s="18"/>
      <c r="C535" s="16"/>
      <c r="D535" s="17"/>
      <c r="E535" s="17"/>
      <c r="F535" s="15"/>
      <c r="G535" s="18"/>
      <c r="H535" s="18"/>
      <c r="I535" s="25"/>
      <c r="J535" s="25"/>
    </row>
    <row r="536" spans="2:10" ht="18" x14ac:dyDescent="0.25">
      <c r="B536" s="18"/>
      <c r="C536" s="27" t="s">
        <v>78</v>
      </c>
      <c r="D536" s="10"/>
      <c r="E536" s="10"/>
      <c r="F536" s="28"/>
      <c r="G536" s="29"/>
      <c r="H536" s="29"/>
      <c r="I536" s="30"/>
      <c r="J536" s="107">
        <f>SUM(J532:J535)</f>
        <v>2968.4</v>
      </c>
    </row>
    <row r="537" spans="2:10" ht="18" x14ac:dyDescent="0.25">
      <c r="B537" s="18"/>
      <c r="C537" s="320" t="s">
        <v>79</v>
      </c>
      <c r="D537" s="321"/>
      <c r="E537" s="321"/>
      <c r="F537" s="322"/>
      <c r="G537" s="326" t="s">
        <v>80</v>
      </c>
      <c r="H537" s="326" t="s">
        <v>73</v>
      </c>
      <c r="I537" s="326" t="s">
        <v>74</v>
      </c>
      <c r="J537" s="335" t="s">
        <v>75</v>
      </c>
    </row>
    <row r="538" spans="2:10" ht="18" x14ac:dyDescent="0.25">
      <c r="B538" s="18"/>
      <c r="C538" s="323"/>
      <c r="D538" s="324"/>
      <c r="E538" s="324"/>
      <c r="F538" s="325"/>
      <c r="G538" s="327"/>
      <c r="H538" s="327"/>
      <c r="I538" s="327"/>
      <c r="J538" s="336"/>
    </row>
    <row r="539" spans="2:10" ht="18" x14ac:dyDescent="0.25">
      <c r="B539" s="18" t="s">
        <v>41</v>
      </c>
      <c r="C539" s="32" t="s">
        <v>81</v>
      </c>
      <c r="D539" s="33"/>
      <c r="E539" s="33"/>
      <c r="F539" s="34"/>
      <c r="G539" s="35"/>
      <c r="H539" s="35"/>
      <c r="I539" s="35"/>
      <c r="J539" s="35"/>
    </row>
    <row r="540" spans="2:10" ht="18" x14ac:dyDescent="0.25">
      <c r="B540" s="18"/>
      <c r="C540" s="37"/>
      <c r="D540" s="38"/>
      <c r="E540" s="38"/>
      <c r="F540" s="39"/>
      <c r="G540" s="18"/>
      <c r="H540" s="18"/>
      <c r="I540" s="25"/>
      <c r="J540" s="25"/>
    </row>
    <row r="541" spans="2:10" ht="18" x14ac:dyDescent="0.25">
      <c r="B541" s="18"/>
      <c r="C541" s="40" t="s">
        <v>82</v>
      </c>
      <c r="D541" s="41"/>
      <c r="E541" s="41"/>
      <c r="F541" s="42"/>
      <c r="G541" s="22"/>
      <c r="H541" s="43"/>
      <c r="I541" s="44"/>
      <c r="J541" s="44">
        <f>10%*J536</f>
        <v>296.84000000000003</v>
      </c>
    </row>
    <row r="542" spans="2:10" ht="18" x14ac:dyDescent="0.25">
      <c r="B542" s="18"/>
      <c r="C542" s="46"/>
      <c r="D542" s="47"/>
      <c r="E542" s="47"/>
      <c r="F542" s="48"/>
      <c r="G542" s="18"/>
      <c r="H542" s="18"/>
      <c r="I542" s="25"/>
      <c r="J542" s="25"/>
    </row>
    <row r="543" spans="2:10" ht="18" x14ac:dyDescent="0.25">
      <c r="B543" s="18"/>
      <c r="C543" s="27" t="s">
        <v>83</v>
      </c>
      <c r="D543" s="10"/>
      <c r="E543" s="10"/>
      <c r="F543" s="28"/>
      <c r="G543" s="29"/>
      <c r="H543" s="29"/>
      <c r="I543" s="30"/>
      <c r="J543" s="108">
        <f>SUM(J541:J542)</f>
        <v>296.84000000000003</v>
      </c>
    </row>
    <row r="544" spans="2:10" ht="18" x14ac:dyDescent="0.25">
      <c r="B544" s="18" t="s">
        <v>84</v>
      </c>
      <c r="C544" s="49" t="s">
        <v>85</v>
      </c>
      <c r="D544" s="50"/>
      <c r="E544" s="50"/>
      <c r="F544" s="50"/>
      <c r="G544" s="51"/>
      <c r="H544" s="51"/>
      <c r="I544" s="51"/>
      <c r="J544" s="109">
        <f>J543+J536</f>
        <v>3265.2400000000002</v>
      </c>
    </row>
    <row r="545" spans="2:10" ht="18" x14ac:dyDescent="0.25">
      <c r="B545" s="18" t="s">
        <v>86</v>
      </c>
      <c r="C545" s="53" t="s">
        <v>69</v>
      </c>
      <c r="D545" s="54"/>
      <c r="E545" s="54"/>
      <c r="F545" s="54"/>
      <c r="G545" s="51"/>
      <c r="H545" s="97"/>
      <c r="I545" s="51"/>
      <c r="J545" s="109"/>
    </row>
    <row r="546" spans="2:10" ht="18" x14ac:dyDescent="0.25">
      <c r="B546" s="18" t="s">
        <v>87</v>
      </c>
      <c r="C546" s="49" t="s">
        <v>88</v>
      </c>
      <c r="D546" s="50"/>
      <c r="E546" s="50"/>
      <c r="F546" s="50"/>
      <c r="G546" s="51"/>
      <c r="H546" s="51"/>
      <c r="I546" s="51"/>
      <c r="J546" s="109">
        <f>J544</f>
        <v>3265.2400000000002</v>
      </c>
    </row>
    <row r="547" spans="2:10" ht="18" x14ac:dyDescent="0.25">
      <c r="B547" s="18"/>
      <c r="C547" s="320" t="s">
        <v>89</v>
      </c>
      <c r="D547" s="321"/>
      <c r="E547" s="321"/>
      <c r="F547" s="322"/>
      <c r="G547" s="326" t="s">
        <v>90</v>
      </c>
      <c r="H547" s="326" t="s">
        <v>70</v>
      </c>
      <c r="I547" s="326" t="s">
        <v>91</v>
      </c>
      <c r="J547" s="335" t="s">
        <v>75</v>
      </c>
    </row>
    <row r="548" spans="2:10" ht="18" x14ac:dyDescent="0.25">
      <c r="B548" s="18"/>
      <c r="C548" s="323"/>
      <c r="D548" s="324"/>
      <c r="E548" s="324"/>
      <c r="F548" s="325"/>
      <c r="G548" s="327"/>
      <c r="H548" s="327"/>
      <c r="I548" s="327"/>
      <c r="J548" s="336"/>
    </row>
    <row r="549" spans="2:10" ht="18" x14ac:dyDescent="0.25">
      <c r="B549" s="18" t="s">
        <v>92</v>
      </c>
      <c r="C549" s="16" t="s">
        <v>93</v>
      </c>
      <c r="D549" s="17"/>
      <c r="E549" s="17"/>
      <c r="F549" s="15"/>
      <c r="G549" s="18"/>
      <c r="H549" s="18"/>
      <c r="I549" s="18"/>
      <c r="J549" s="18"/>
    </row>
    <row r="550" spans="2:10" ht="18" x14ac:dyDescent="0.25">
      <c r="B550" s="18"/>
      <c r="C550" s="16"/>
      <c r="D550" s="17"/>
      <c r="E550" s="17"/>
      <c r="F550" s="15"/>
      <c r="G550" s="18"/>
      <c r="H550" s="18"/>
      <c r="I550" s="18"/>
      <c r="J550" s="107"/>
    </row>
    <row r="551" spans="2:10" ht="18" x14ac:dyDescent="0.25">
      <c r="B551" s="18"/>
      <c r="C551" s="96" t="s">
        <v>333</v>
      </c>
      <c r="D551" s="95"/>
      <c r="E551" s="57"/>
      <c r="F551" s="58"/>
      <c r="G551" s="59" t="s">
        <v>122</v>
      </c>
      <c r="H551" s="59">
        <v>2</v>
      </c>
      <c r="I551" s="61">
        <v>1100</v>
      </c>
      <c r="J551" s="24">
        <f>ROUND(I551*H551,2)</f>
        <v>2200</v>
      </c>
    </row>
    <row r="552" spans="2:10" ht="18" x14ac:dyDescent="0.25">
      <c r="B552" s="18"/>
      <c r="C552" s="96" t="s">
        <v>334</v>
      </c>
      <c r="D552" s="57"/>
      <c r="E552" s="57"/>
      <c r="F552" s="58"/>
      <c r="G552" s="59" t="s">
        <v>26</v>
      </c>
      <c r="H552" s="59">
        <v>1</v>
      </c>
      <c r="I552" s="61">
        <v>7000</v>
      </c>
      <c r="J552" s="24">
        <f>ROUND(I552*H552,2)</f>
        <v>7000</v>
      </c>
    </row>
    <row r="553" spans="2:10" ht="18" x14ac:dyDescent="0.25">
      <c r="B553" s="18"/>
      <c r="C553" s="119"/>
      <c r="D553" s="57"/>
      <c r="E553" s="57"/>
      <c r="F553" s="58"/>
      <c r="G553" s="59"/>
      <c r="H553" s="60"/>
      <c r="I553" s="61"/>
      <c r="J553" s="24"/>
    </row>
    <row r="554" spans="2:10" ht="18" x14ac:dyDescent="0.25">
      <c r="B554" s="18"/>
      <c r="C554" s="119"/>
      <c r="D554" s="57"/>
      <c r="E554" s="57"/>
      <c r="F554" s="58"/>
      <c r="G554" s="59"/>
      <c r="H554" s="60"/>
      <c r="I554" s="61"/>
      <c r="J554" s="24"/>
    </row>
    <row r="555" spans="2:10" ht="18" x14ac:dyDescent="0.25">
      <c r="B555" s="18"/>
      <c r="C555" s="96"/>
      <c r="D555" s="57"/>
      <c r="E555" s="57"/>
      <c r="F555" s="58"/>
      <c r="G555" s="59"/>
      <c r="H555" s="60"/>
      <c r="I555" s="61"/>
      <c r="J555" s="24"/>
    </row>
    <row r="556" spans="2:10" ht="18" x14ac:dyDescent="0.25">
      <c r="B556" s="18"/>
      <c r="C556" s="96"/>
      <c r="D556" s="57"/>
      <c r="E556" s="57"/>
      <c r="F556" s="58"/>
      <c r="G556" s="59"/>
      <c r="H556" s="60"/>
      <c r="I556" s="61"/>
      <c r="J556" s="61"/>
    </row>
    <row r="557" spans="2:10" ht="18" x14ac:dyDescent="0.25">
      <c r="B557" s="18"/>
      <c r="C557" s="16"/>
      <c r="D557" s="17"/>
      <c r="E557" s="17"/>
      <c r="F557" s="15"/>
      <c r="G557" s="18"/>
      <c r="H557" s="18"/>
      <c r="I557" s="18"/>
      <c r="J557" s="107"/>
    </row>
    <row r="558" spans="2:10" ht="18" x14ac:dyDescent="0.25">
      <c r="B558" s="18"/>
      <c r="C558" s="27" t="s">
        <v>94</v>
      </c>
      <c r="D558" s="10"/>
      <c r="E558" s="10"/>
      <c r="F558" s="28"/>
      <c r="G558" s="29"/>
      <c r="H558" s="29"/>
      <c r="I558" s="29"/>
      <c r="J558" s="108">
        <f>SUM(J551:J557)</f>
        <v>9200</v>
      </c>
    </row>
    <row r="559" spans="2:10" ht="18" x14ac:dyDescent="0.25">
      <c r="B559" s="18" t="s">
        <v>95</v>
      </c>
      <c r="C559" s="49" t="s">
        <v>96</v>
      </c>
      <c r="D559" s="50"/>
      <c r="E559" s="50"/>
      <c r="F559" s="50"/>
      <c r="G559" s="50"/>
      <c r="H559" s="50"/>
      <c r="I559" s="50"/>
      <c r="J559" s="110">
        <f>J546+J558</f>
        <v>12465.24</v>
      </c>
    </row>
    <row r="560" spans="2:10" ht="18" x14ac:dyDescent="0.25">
      <c r="B560" s="18" t="s">
        <v>97</v>
      </c>
      <c r="C560" s="49" t="s">
        <v>98</v>
      </c>
      <c r="D560" s="50"/>
      <c r="E560" s="50"/>
      <c r="F560" s="50"/>
      <c r="G560" s="50"/>
      <c r="H560" s="50"/>
      <c r="I560" s="64" t="s">
        <v>99</v>
      </c>
      <c r="J560" s="110"/>
    </row>
    <row r="561" spans="2:13" ht="18" x14ac:dyDescent="0.25">
      <c r="B561" s="18" t="s">
        <v>46</v>
      </c>
      <c r="C561" s="49" t="s">
        <v>100</v>
      </c>
      <c r="D561" s="50"/>
      <c r="E561" s="50"/>
      <c r="F561" s="50"/>
      <c r="G561" s="50"/>
      <c r="H561" s="50"/>
      <c r="I561" s="64" t="s">
        <v>99</v>
      </c>
      <c r="J561" s="110"/>
    </row>
    <row r="562" spans="2:13" ht="18.75" thickBot="1" x14ac:dyDescent="0.3">
      <c r="B562" s="18" t="s">
        <v>101</v>
      </c>
      <c r="C562" s="49" t="s">
        <v>102</v>
      </c>
      <c r="D562" s="50"/>
      <c r="E562" s="50"/>
      <c r="F562" s="50"/>
      <c r="G562" s="50"/>
      <c r="H562" s="50"/>
      <c r="I562" s="65" t="s">
        <v>103</v>
      </c>
      <c r="J562" s="110"/>
    </row>
    <row r="563" spans="2:13" ht="24" thickBot="1" x14ac:dyDescent="0.4">
      <c r="B563" s="29" t="s">
        <v>104</v>
      </c>
      <c r="C563" s="49" t="s">
        <v>105</v>
      </c>
      <c r="D563" s="50"/>
      <c r="E563" s="50"/>
      <c r="F563" s="50"/>
      <c r="G563" s="50"/>
      <c r="H563" s="318" t="s">
        <v>384</v>
      </c>
      <c r="I563" s="319"/>
      <c r="J563" s="103">
        <f>J559</f>
        <v>12465.24</v>
      </c>
      <c r="L563" s="269">
        <f>J563</f>
        <v>12465.24</v>
      </c>
      <c r="M563" s="276">
        <f>8/8</f>
        <v>1</v>
      </c>
    </row>
    <row r="564" spans="2:13" ht="23.25" x14ac:dyDescent="0.35">
      <c r="B564" s="308" t="s">
        <v>381</v>
      </c>
      <c r="C564" s="49" t="s">
        <v>382</v>
      </c>
      <c r="D564" s="50"/>
      <c r="E564" s="50"/>
      <c r="F564" s="50"/>
      <c r="G564" s="50"/>
      <c r="H564" s="50"/>
      <c r="I564" s="65" t="s">
        <v>383</v>
      </c>
      <c r="J564" s="313">
        <f>J563*E526</f>
        <v>12465.24</v>
      </c>
      <c r="L564" s="307"/>
      <c r="M564" s="304"/>
    </row>
    <row r="565" spans="2:13" ht="75" customHeight="1" x14ac:dyDescent="0.25">
      <c r="B565" s="1"/>
      <c r="C565" s="1"/>
      <c r="D565" s="1"/>
      <c r="E565" s="1"/>
      <c r="F565" s="111"/>
      <c r="G565" s="75"/>
      <c r="H565" s="75"/>
      <c r="I565" s="85"/>
      <c r="J565" s="76"/>
    </row>
    <row r="566" spans="2:13" ht="18" x14ac:dyDescent="0.25">
      <c r="B566" s="1" t="s">
        <v>53</v>
      </c>
      <c r="C566" s="1"/>
      <c r="D566" s="1"/>
      <c r="E566" s="1"/>
      <c r="G566" s="75"/>
      <c r="H566" s="111"/>
      <c r="I566" s="111" t="s">
        <v>375</v>
      </c>
      <c r="J566" s="74"/>
    </row>
    <row r="567" spans="2:13" ht="18" x14ac:dyDescent="0.25">
      <c r="B567" s="1"/>
      <c r="C567" s="1"/>
      <c r="D567" s="1"/>
      <c r="E567" s="1"/>
      <c r="G567" s="75"/>
      <c r="H567" s="111"/>
      <c r="I567" s="111"/>
      <c r="J567" s="74"/>
    </row>
    <row r="568" spans="2:13" ht="18" x14ac:dyDescent="0.25">
      <c r="B568" s="2"/>
      <c r="C568" s="2"/>
      <c r="D568" s="77"/>
      <c r="E568" s="2"/>
      <c r="F568" s="2"/>
      <c r="G568" s="74"/>
      <c r="H568" s="78"/>
      <c r="I568" s="78"/>
      <c r="J568" s="76"/>
    </row>
    <row r="569" spans="2:13" ht="18" x14ac:dyDescent="0.25">
      <c r="B569" s="79" t="s">
        <v>146</v>
      </c>
      <c r="C569" s="282"/>
      <c r="D569" s="282"/>
      <c r="E569" s="2"/>
      <c r="G569" s="80"/>
      <c r="H569" s="80"/>
      <c r="I569" s="80" t="s">
        <v>365</v>
      </c>
      <c r="J569" s="76"/>
    </row>
    <row r="570" spans="2:13" ht="18" x14ac:dyDescent="0.25">
      <c r="B570" s="81" t="s">
        <v>356</v>
      </c>
      <c r="C570" s="283"/>
      <c r="D570" s="81"/>
      <c r="E570" s="1"/>
      <c r="F570" s="75"/>
      <c r="G570" s="75"/>
      <c r="H570" s="75"/>
      <c r="I570" s="75" t="s">
        <v>366</v>
      </c>
      <c r="J570" s="76"/>
    </row>
    <row r="571" spans="2:13" ht="18" x14ac:dyDescent="0.25">
      <c r="B571" s="81"/>
      <c r="C571" s="292"/>
      <c r="D571" s="81"/>
      <c r="E571" s="1"/>
      <c r="F571" s="75"/>
      <c r="G571" s="75"/>
      <c r="H571" s="75"/>
      <c r="I571" s="75"/>
      <c r="J571" s="76"/>
    </row>
    <row r="572" spans="2:13" ht="18" x14ac:dyDescent="0.25">
      <c r="B572" s="82"/>
      <c r="C572" s="2"/>
      <c r="D572" s="2"/>
      <c r="E572" s="77"/>
      <c r="F572" s="2"/>
      <c r="G572" s="2"/>
      <c r="H572" s="2"/>
      <c r="I572" s="78"/>
      <c r="J572" s="78"/>
    </row>
    <row r="573" spans="2:13" ht="18" x14ac:dyDescent="0.25">
      <c r="B573" s="82"/>
      <c r="C573" s="2"/>
      <c r="D573" s="2"/>
      <c r="E573" s="77"/>
      <c r="F573" s="2"/>
      <c r="G573" s="2"/>
      <c r="H573" s="2"/>
      <c r="I573" s="78"/>
      <c r="J573" s="78"/>
    </row>
    <row r="574" spans="2:13" ht="18" x14ac:dyDescent="0.25">
      <c r="B574" s="2"/>
      <c r="C574" s="76"/>
      <c r="D574" s="75"/>
      <c r="F574" s="81" t="s">
        <v>380</v>
      </c>
      <c r="G574" s="2"/>
      <c r="I574" s="83"/>
    </row>
    <row r="575" spans="2:13" ht="18" x14ac:dyDescent="0.25">
      <c r="B575" s="2"/>
      <c r="C575" s="76"/>
      <c r="D575" s="75"/>
      <c r="F575" s="81"/>
      <c r="G575" s="2"/>
      <c r="I575" s="83"/>
    </row>
    <row r="576" spans="2:13" ht="18" x14ac:dyDescent="0.25">
      <c r="B576" s="2"/>
      <c r="C576" s="76"/>
      <c r="D576" s="2"/>
      <c r="E576" s="2"/>
      <c r="F576" s="74"/>
      <c r="G576" s="2"/>
      <c r="H576" s="82"/>
      <c r="I576" s="84"/>
      <c r="J576" s="74"/>
    </row>
    <row r="577" spans="2:10" ht="18" x14ac:dyDescent="0.25">
      <c r="B577" s="85"/>
      <c r="C577" s="76"/>
      <c r="D577" s="85"/>
      <c r="E577" s="85"/>
      <c r="F577" s="80" t="s">
        <v>376</v>
      </c>
      <c r="G577" s="85"/>
      <c r="H577" s="78"/>
      <c r="I577" s="86"/>
      <c r="J577" s="74"/>
    </row>
    <row r="578" spans="2:10" ht="18" x14ac:dyDescent="0.25">
      <c r="B578" s="2"/>
      <c r="C578" s="76"/>
      <c r="D578" s="87"/>
      <c r="E578" s="2"/>
      <c r="F578" s="137" t="s">
        <v>377</v>
      </c>
      <c r="G578" s="2"/>
      <c r="H578" s="80"/>
      <c r="I578" s="2"/>
      <c r="J578" s="74"/>
    </row>
    <row r="579" spans="2:10" ht="18" x14ac:dyDescent="0.25">
      <c r="B579" s="104" t="s">
        <v>373</v>
      </c>
      <c r="C579" s="1"/>
      <c r="D579" s="6" t="s">
        <v>0</v>
      </c>
      <c r="E579" s="2" t="s">
        <v>370</v>
      </c>
      <c r="F579" s="3"/>
      <c r="G579" s="2"/>
      <c r="H579" s="1"/>
      <c r="I579" s="4"/>
      <c r="J579" s="3"/>
    </row>
    <row r="580" spans="2:10" ht="18" x14ac:dyDescent="0.25">
      <c r="B580" s="104" t="s">
        <v>374</v>
      </c>
      <c r="C580" s="1"/>
      <c r="D580" s="6" t="s">
        <v>0</v>
      </c>
      <c r="E580" s="2" t="s">
        <v>372</v>
      </c>
      <c r="F580" s="3"/>
      <c r="G580" s="2"/>
      <c r="H580" s="1"/>
      <c r="I580" s="4"/>
      <c r="J580" s="3"/>
    </row>
    <row r="581" spans="2:10" ht="18" x14ac:dyDescent="0.25">
      <c r="B581" s="104"/>
      <c r="C581" s="1"/>
      <c r="D581" s="6"/>
      <c r="E581" s="2"/>
      <c r="F581" s="3"/>
      <c r="G581" s="2"/>
      <c r="H581" s="1"/>
      <c r="I581" s="4"/>
      <c r="J581" s="3"/>
    </row>
    <row r="582" spans="2:10" ht="18" x14ac:dyDescent="0.25">
      <c r="B582" s="2"/>
      <c r="C582" s="1"/>
      <c r="E582" s="2"/>
      <c r="F582" s="3"/>
      <c r="G582" s="2"/>
      <c r="H582" s="1"/>
      <c r="I582" s="4"/>
      <c r="J582" s="3"/>
    </row>
    <row r="583" spans="2:10" ht="19.5" x14ac:dyDescent="0.25">
      <c r="B583" s="328" t="s">
        <v>66</v>
      </c>
      <c r="C583" s="328"/>
      <c r="D583" s="328"/>
      <c r="E583" s="328"/>
      <c r="F583" s="328"/>
      <c r="G583" s="328"/>
      <c r="H583" s="328"/>
      <c r="I583" s="328"/>
      <c r="J583" s="328"/>
    </row>
    <row r="584" spans="2:10" ht="19.5" x14ac:dyDescent="0.25">
      <c r="B584" s="302"/>
      <c r="C584" s="302"/>
      <c r="D584" s="302"/>
      <c r="E584" s="302"/>
      <c r="F584" s="302"/>
      <c r="G584" s="302"/>
      <c r="H584" s="302"/>
      <c r="I584" s="302"/>
      <c r="J584" s="302"/>
    </row>
    <row r="586" spans="2:10" ht="18" x14ac:dyDescent="0.25">
      <c r="B586" s="5" t="s">
        <v>67</v>
      </c>
      <c r="C586" s="5"/>
      <c r="D586" s="6" t="s">
        <v>0</v>
      </c>
      <c r="E586" s="314" t="s">
        <v>27</v>
      </c>
      <c r="F586" s="314"/>
      <c r="G586" s="122"/>
      <c r="H586" s="122"/>
      <c r="I586" s="122"/>
      <c r="J586" s="6"/>
    </row>
    <row r="587" spans="2:10" ht="18" x14ac:dyDescent="0.25">
      <c r="B587" s="5" t="s">
        <v>68</v>
      </c>
      <c r="C587" s="5"/>
      <c r="D587" s="6" t="s">
        <v>0</v>
      </c>
      <c r="E587" s="92" t="s">
        <v>145</v>
      </c>
      <c r="F587" s="9"/>
      <c r="G587" s="6"/>
      <c r="H587" s="6"/>
      <c r="I587" s="6"/>
      <c r="J587" s="6"/>
    </row>
    <row r="588" spans="2:10" ht="18" x14ac:dyDescent="0.25">
      <c r="B588" s="5" t="s">
        <v>69</v>
      </c>
      <c r="C588" s="5"/>
      <c r="D588" s="6" t="s">
        <v>0</v>
      </c>
      <c r="E588" s="93"/>
      <c r="F588" s="9"/>
      <c r="G588" s="6"/>
      <c r="H588" s="6"/>
      <c r="I588" s="6"/>
      <c r="J588" s="6"/>
    </row>
    <row r="589" spans="2:10" ht="18" x14ac:dyDescent="0.25">
      <c r="B589" s="5" t="s">
        <v>70</v>
      </c>
      <c r="C589" s="5"/>
      <c r="D589" s="6" t="s">
        <v>0</v>
      </c>
      <c r="E589" s="94">
        <v>1</v>
      </c>
      <c r="F589" s="9"/>
      <c r="G589" s="6"/>
      <c r="H589" s="6"/>
      <c r="I589" s="6"/>
      <c r="J589" s="6"/>
    </row>
    <row r="590" spans="2:10" ht="18" x14ac:dyDescent="0.25">
      <c r="B590" s="6"/>
      <c r="C590" s="6"/>
      <c r="D590" s="6"/>
      <c r="E590" s="6"/>
      <c r="F590" s="6"/>
      <c r="G590" s="6"/>
      <c r="H590" s="6"/>
      <c r="I590" s="6"/>
      <c r="J590" s="6"/>
    </row>
    <row r="591" spans="2:10" ht="18" x14ac:dyDescent="0.25">
      <c r="B591" s="105"/>
      <c r="C591" s="329" t="s">
        <v>71</v>
      </c>
      <c r="D591" s="330"/>
      <c r="E591" s="330"/>
      <c r="F591" s="331"/>
      <c r="G591" s="326" t="s">
        <v>72</v>
      </c>
      <c r="H591" s="326" t="s">
        <v>73</v>
      </c>
      <c r="I591" s="326" t="s">
        <v>74</v>
      </c>
      <c r="J591" s="335" t="s">
        <v>75</v>
      </c>
    </row>
    <row r="592" spans="2:10" ht="18" x14ac:dyDescent="0.25">
      <c r="B592" s="106"/>
      <c r="C592" s="332"/>
      <c r="D592" s="333"/>
      <c r="E592" s="333"/>
      <c r="F592" s="334"/>
      <c r="G592" s="327"/>
      <c r="H592" s="327"/>
      <c r="I592" s="327"/>
      <c r="J592" s="336"/>
    </row>
    <row r="593" spans="2:10" ht="18" x14ac:dyDescent="0.25">
      <c r="B593" s="18" t="s">
        <v>33</v>
      </c>
      <c r="C593" s="16" t="s">
        <v>76</v>
      </c>
      <c r="D593" s="17"/>
      <c r="E593" s="17"/>
      <c r="F593" s="15"/>
      <c r="G593" s="18"/>
      <c r="H593" s="18"/>
      <c r="I593" s="18"/>
      <c r="J593" s="18"/>
    </row>
    <row r="594" spans="2:10" ht="18" x14ac:dyDescent="0.25">
      <c r="B594" s="18"/>
      <c r="C594" s="16"/>
      <c r="D594" s="17"/>
      <c r="E594" s="17"/>
      <c r="F594" s="15"/>
      <c r="G594" s="18"/>
      <c r="H594" s="18"/>
      <c r="I594" s="23"/>
      <c r="J594" s="18"/>
    </row>
    <row r="595" spans="2:10" ht="18" x14ac:dyDescent="0.25">
      <c r="B595" s="18"/>
      <c r="C595" s="19" t="s">
        <v>119</v>
      </c>
      <c r="D595" s="20"/>
      <c r="E595" s="20"/>
      <c r="F595" s="21"/>
      <c r="G595" s="22">
        <v>1</v>
      </c>
      <c r="H595" s="22">
        <v>8</v>
      </c>
      <c r="I595" s="23">
        <v>129.43</v>
      </c>
      <c r="J595" s="24">
        <f>G595*H595*I595</f>
        <v>1035.44</v>
      </c>
    </row>
    <row r="596" spans="2:10" ht="18" x14ac:dyDescent="0.25">
      <c r="B596" s="18"/>
      <c r="C596" s="19" t="s">
        <v>120</v>
      </c>
      <c r="D596" s="20"/>
      <c r="E596" s="20"/>
      <c r="F596" s="21"/>
      <c r="G596" s="22">
        <v>2</v>
      </c>
      <c r="H596" s="22">
        <v>8</v>
      </c>
      <c r="I596" s="23">
        <v>87.81</v>
      </c>
      <c r="J596" s="24">
        <f>G596*H596*I596</f>
        <v>1404.96</v>
      </c>
    </row>
    <row r="597" spans="2:10" ht="18" x14ac:dyDescent="0.25">
      <c r="B597" s="18"/>
      <c r="C597" s="19" t="s">
        <v>121</v>
      </c>
      <c r="D597" s="20"/>
      <c r="E597" s="41"/>
      <c r="F597" s="42"/>
      <c r="G597" s="22">
        <v>3</v>
      </c>
      <c r="H597" s="22">
        <v>8</v>
      </c>
      <c r="I597" s="24">
        <v>73.260000000000005</v>
      </c>
      <c r="J597" s="24">
        <f>G597*H597*I597</f>
        <v>1758.2400000000002</v>
      </c>
    </row>
    <row r="598" spans="2:10" ht="18" x14ac:dyDescent="0.25">
      <c r="B598" s="18"/>
      <c r="C598" s="19"/>
      <c r="D598" s="20"/>
      <c r="E598" s="41"/>
      <c r="F598" s="42"/>
      <c r="G598" s="22"/>
      <c r="H598" s="22"/>
      <c r="I598" s="24"/>
      <c r="J598" s="24"/>
    </row>
    <row r="599" spans="2:10" ht="18" x14ac:dyDescent="0.25">
      <c r="B599" s="18"/>
      <c r="C599" s="16"/>
      <c r="D599" s="17"/>
      <c r="E599" s="17"/>
      <c r="F599" s="15"/>
      <c r="G599" s="91"/>
      <c r="H599" s="91"/>
      <c r="I599" s="23"/>
      <c r="J599" s="24"/>
    </row>
    <row r="600" spans="2:10" ht="18" x14ac:dyDescent="0.25">
      <c r="B600" s="18"/>
      <c r="C600" s="27" t="s">
        <v>78</v>
      </c>
      <c r="D600" s="10"/>
      <c r="E600" s="10"/>
      <c r="F600" s="28"/>
      <c r="G600" s="30"/>
      <c r="H600" s="30"/>
      <c r="I600" s="30"/>
      <c r="J600" s="107">
        <f>SUM(J594:J599)</f>
        <v>4198.6400000000003</v>
      </c>
    </row>
    <row r="601" spans="2:10" ht="18" x14ac:dyDescent="0.25">
      <c r="B601" s="18"/>
      <c r="C601" s="320" t="s">
        <v>79</v>
      </c>
      <c r="D601" s="321"/>
      <c r="E601" s="321"/>
      <c r="F601" s="322"/>
      <c r="G601" s="326" t="s">
        <v>80</v>
      </c>
      <c r="H601" s="326" t="s">
        <v>73</v>
      </c>
      <c r="I601" s="326" t="s">
        <v>74</v>
      </c>
      <c r="J601" s="335" t="s">
        <v>75</v>
      </c>
    </row>
    <row r="602" spans="2:10" ht="18" x14ac:dyDescent="0.25">
      <c r="B602" s="18"/>
      <c r="C602" s="323"/>
      <c r="D602" s="324"/>
      <c r="E602" s="324"/>
      <c r="F602" s="325"/>
      <c r="G602" s="327"/>
      <c r="H602" s="327"/>
      <c r="I602" s="327"/>
      <c r="J602" s="336"/>
    </row>
    <row r="603" spans="2:10" ht="18" x14ac:dyDescent="0.25">
      <c r="B603" s="18" t="s">
        <v>41</v>
      </c>
      <c r="C603" s="32" t="s">
        <v>81</v>
      </c>
      <c r="D603" s="33"/>
      <c r="E603" s="33"/>
      <c r="F603" s="34"/>
      <c r="G603" s="35"/>
      <c r="H603" s="35"/>
      <c r="I603" s="35"/>
      <c r="J603" s="35"/>
    </row>
    <row r="604" spans="2:10" ht="18" x14ac:dyDescent="0.25">
      <c r="B604" s="18"/>
      <c r="C604" s="37"/>
      <c r="D604" s="38"/>
      <c r="E604" s="38"/>
      <c r="F604" s="39"/>
      <c r="G604" s="18"/>
      <c r="H604" s="18"/>
      <c r="I604" s="18"/>
      <c r="J604" s="18"/>
    </row>
    <row r="605" spans="2:10" ht="18" x14ac:dyDescent="0.25">
      <c r="B605" s="18"/>
      <c r="C605" s="40" t="s">
        <v>82</v>
      </c>
      <c r="D605" s="41"/>
      <c r="E605" s="41"/>
      <c r="F605" s="42"/>
      <c r="G605" s="22"/>
      <c r="H605" s="43"/>
      <c r="I605" s="44"/>
      <c r="J605" s="44">
        <f>10%*J600+266.55</f>
        <v>686.41399999999999</v>
      </c>
    </row>
    <row r="606" spans="2:10" ht="18" x14ac:dyDescent="0.25">
      <c r="B606" s="18"/>
      <c r="C606" s="96"/>
      <c r="D606" s="95"/>
      <c r="E606" s="57"/>
      <c r="F606" s="58"/>
      <c r="G606" s="59"/>
      <c r="H606" s="61"/>
      <c r="I606" s="61"/>
      <c r="J606" s="61"/>
    </row>
    <row r="607" spans="2:10" ht="18" x14ac:dyDescent="0.25">
      <c r="B607" s="18"/>
      <c r="C607" s="96"/>
      <c r="D607" s="57"/>
      <c r="E607" s="57"/>
      <c r="F607" s="58"/>
      <c r="G607" s="59"/>
      <c r="H607" s="61"/>
      <c r="I607" s="61"/>
      <c r="J607" s="61"/>
    </row>
    <row r="608" spans="2:10" ht="18" x14ac:dyDescent="0.25">
      <c r="B608" s="18"/>
      <c r="C608" s="40"/>
      <c r="D608" s="41"/>
      <c r="E608" s="41"/>
      <c r="F608" s="42"/>
      <c r="G608" s="22"/>
      <c r="H608" s="22"/>
      <c r="I608" s="24"/>
      <c r="J608" s="24"/>
    </row>
    <row r="609" spans="2:10" ht="18" x14ac:dyDescent="0.25">
      <c r="B609" s="18"/>
      <c r="C609" s="27" t="s">
        <v>83</v>
      </c>
      <c r="D609" s="10"/>
      <c r="E609" s="10"/>
      <c r="F609" s="28"/>
      <c r="G609" s="22"/>
      <c r="H609" s="22"/>
      <c r="I609" s="24"/>
      <c r="J609" s="24">
        <f>SUM(J605:J608)</f>
        <v>686.41399999999999</v>
      </c>
    </row>
    <row r="610" spans="2:10" ht="18" x14ac:dyDescent="0.25">
      <c r="B610" s="18" t="s">
        <v>84</v>
      </c>
      <c r="C610" s="49" t="s">
        <v>85</v>
      </c>
      <c r="D610" s="50"/>
      <c r="E610" s="50"/>
      <c r="F610" s="50"/>
      <c r="G610" s="51"/>
      <c r="H610" s="51"/>
      <c r="I610" s="51"/>
      <c r="J610" s="109">
        <f>J609+J600</f>
        <v>4885.0540000000001</v>
      </c>
    </row>
    <row r="611" spans="2:10" ht="18" x14ac:dyDescent="0.25">
      <c r="B611" s="18" t="s">
        <v>86</v>
      </c>
      <c r="C611" s="53" t="s">
        <v>69</v>
      </c>
      <c r="D611" s="54"/>
      <c r="E611" s="54"/>
      <c r="F611" s="54"/>
      <c r="G611" s="51"/>
      <c r="H611" s="97"/>
      <c r="I611" s="51"/>
      <c r="J611" s="109"/>
    </row>
    <row r="612" spans="2:10" ht="18" x14ac:dyDescent="0.25">
      <c r="B612" s="18" t="s">
        <v>87</v>
      </c>
      <c r="C612" s="49" t="s">
        <v>88</v>
      </c>
      <c r="D612" s="50"/>
      <c r="E612" s="50"/>
      <c r="F612" s="50"/>
      <c r="G612" s="51"/>
      <c r="H612" s="51"/>
      <c r="I612" s="51"/>
      <c r="J612" s="109">
        <f>J610</f>
        <v>4885.0540000000001</v>
      </c>
    </row>
    <row r="613" spans="2:10" ht="18" x14ac:dyDescent="0.25">
      <c r="B613" s="18"/>
      <c r="C613" s="320" t="s">
        <v>89</v>
      </c>
      <c r="D613" s="321"/>
      <c r="E613" s="321"/>
      <c r="F613" s="322"/>
      <c r="G613" s="326" t="s">
        <v>90</v>
      </c>
      <c r="H613" s="326" t="s">
        <v>70</v>
      </c>
      <c r="I613" s="326" t="s">
        <v>91</v>
      </c>
      <c r="J613" s="335" t="s">
        <v>75</v>
      </c>
    </row>
    <row r="614" spans="2:10" ht="18" x14ac:dyDescent="0.25">
      <c r="B614" s="18"/>
      <c r="C614" s="323"/>
      <c r="D614" s="324"/>
      <c r="E614" s="324"/>
      <c r="F614" s="325"/>
      <c r="G614" s="327"/>
      <c r="H614" s="327"/>
      <c r="I614" s="327"/>
      <c r="J614" s="336"/>
    </row>
    <row r="615" spans="2:10" ht="18" x14ac:dyDescent="0.25">
      <c r="B615" s="18" t="s">
        <v>92</v>
      </c>
      <c r="C615" s="16" t="s">
        <v>93</v>
      </c>
      <c r="D615" s="17"/>
      <c r="E615" s="17"/>
      <c r="F615" s="15"/>
      <c r="G615" s="18"/>
      <c r="H615" s="18"/>
      <c r="I615" s="18"/>
      <c r="J615" s="18"/>
    </row>
    <row r="616" spans="2:10" ht="18" x14ac:dyDescent="0.25">
      <c r="B616" s="18"/>
      <c r="C616" s="16"/>
      <c r="D616" s="17"/>
      <c r="E616" s="17"/>
      <c r="F616" s="15"/>
      <c r="G616" s="18"/>
      <c r="H616" s="18"/>
      <c r="I616" s="18"/>
      <c r="J616" s="107"/>
    </row>
    <row r="617" spans="2:10" ht="18" x14ac:dyDescent="0.25">
      <c r="B617" s="18"/>
      <c r="C617" s="96"/>
      <c r="D617" s="57"/>
      <c r="E617" s="57"/>
      <c r="F617" s="58"/>
      <c r="G617" s="60"/>
      <c r="H617" s="59"/>
      <c r="I617" s="61"/>
      <c r="J617" s="61"/>
    </row>
    <row r="618" spans="2:10" ht="18" x14ac:dyDescent="0.25">
      <c r="B618" s="18"/>
      <c r="C618" s="96"/>
      <c r="D618" s="57"/>
      <c r="E618" s="57"/>
      <c r="F618" s="58"/>
      <c r="G618" s="59"/>
      <c r="H618" s="59"/>
      <c r="I618" s="61"/>
      <c r="J618" s="61"/>
    </row>
    <row r="619" spans="2:10" ht="18" x14ac:dyDescent="0.25">
      <c r="B619" s="18"/>
      <c r="C619" s="96"/>
      <c r="D619" s="57"/>
      <c r="E619" s="57"/>
      <c r="F619" s="58"/>
      <c r="G619" s="59"/>
      <c r="H619" s="60"/>
      <c r="I619" s="61"/>
      <c r="J619" s="61"/>
    </row>
    <row r="620" spans="2:10" ht="18" x14ac:dyDescent="0.25">
      <c r="B620" s="18"/>
      <c r="C620" s="96"/>
      <c r="D620" s="57"/>
      <c r="E620" s="57"/>
      <c r="F620" s="58"/>
      <c r="G620" s="59"/>
      <c r="H620" s="60"/>
      <c r="I620" s="61"/>
      <c r="J620" s="61"/>
    </row>
    <row r="621" spans="2:10" ht="18" x14ac:dyDescent="0.25">
      <c r="B621" s="18"/>
      <c r="C621" s="16"/>
      <c r="D621" s="17"/>
      <c r="E621" s="17"/>
      <c r="F621" s="15"/>
      <c r="G621" s="18"/>
      <c r="H621" s="18"/>
      <c r="I621" s="18"/>
      <c r="J621" s="107"/>
    </row>
    <row r="622" spans="2:10" ht="18" x14ac:dyDescent="0.25">
      <c r="B622" s="18"/>
      <c r="C622" s="27" t="s">
        <v>94</v>
      </c>
      <c r="D622" s="10"/>
      <c r="E622" s="10"/>
      <c r="F622" s="28"/>
      <c r="G622" s="29"/>
      <c r="H622" s="29"/>
      <c r="I622" s="29"/>
      <c r="J622" s="108">
        <f>SUM(J617:J621)</f>
        <v>0</v>
      </c>
    </row>
    <row r="623" spans="2:10" ht="18" x14ac:dyDescent="0.25">
      <c r="B623" s="18" t="s">
        <v>95</v>
      </c>
      <c r="C623" s="49" t="s">
        <v>96</v>
      </c>
      <c r="D623" s="50"/>
      <c r="E623" s="50"/>
      <c r="F623" s="50"/>
      <c r="G623" s="50"/>
      <c r="H623" s="50"/>
      <c r="I623" s="50"/>
      <c r="J623" s="110">
        <f>J612+J622</f>
        <v>4885.0540000000001</v>
      </c>
    </row>
    <row r="624" spans="2:10" ht="18" x14ac:dyDescent="0.25">
      <c r="B624" s="18" t="s">
        <v>97</v>
      </c>
      <c r="C624" s="49" t="s">
        <v>98</v>
      </c>
      <c r="D624" s="50"/>
      <c r="E624" s="50"/>
      <c r="F624" s="50"/>
      <c r="G624" s="50"/>
      <c r="H624" s="50"/>
      <c r="I624" s="64" t="s">
        <v>99</v>
      </c>
      <c r="J624" s="110"/>
    </row>
    <row r="625" spans="2:13" ht="18" x14ac:dyDescent="0.25">
      <c r="B625" s="18" t="s">
        <v>46</v>
      </c>
      <c r="C625" s="49" t="s">
        <v>100</v>
      </c>
      <c r="D625" s="50"/>
      <c r="E625" s="50"/>
      <c r="F625" s="50"/>
      <c r="G625" s="50"/>
      <c r="H625" s="50"/>
      <c r="I625" s="64" t="s">
        <v>99</v>
      </c>
      <c r="J625" s="110"/>
    </row>
    <row r="626" spans="2:13" ht="18.75" thickBot="1" x14ac:dyDescent="0.3">
      <c r="B626" s="18" t="s">
        <v>101</v>
      </c>
      <c r="C626" s="49" t="s">
        <v>102</v>
      </c>
      <c r="D626" s="50"/>
      <c r="E626" s="50"/>
      <c r="F626" s="50"/>
      <c r="G626" s="50"/>
      <c r="H626" s="50"/>
      <c r="I626" s="65" t="s">
        <v>103</v>
      </c>
      <c r="J626" s="110"/>
    </row>
    <row r="627" spans="2:13" ht="24" thickBot="1" x14ac:dyDescent="0.4">
      <c r="B627" s="29" t="s">
        <v>104</v>
      </c>
      <c r="C627" s="49" t="s">
        <v>105</v>
      </c>
      <c r="D627" s="50"/>
      <c r="E627" s="50"/>
      <c r="F627" s="50"/>
      <c r="G627" s="50"/>
      <c r="J627" s="103">
        <f>J623/E589</f>
        <v>4885.0540000000001</v>
      </c>
      <c r="L627" s="269">
        <f>J627</f>
        <v>4885.0540000000001</v>
      </c>
      <c r="M627" s="276">
        <f>8/8</f>
        <v>1</v>
      </c>
    </row>
    <row r="628" spans="2:13" ht="23.25" x14ac:dyDescent="0.35">
      <c r="B628" s="308" t="s">
        <v>381</v>
      </c>
      <c r="C628" s="49" t="s">
        <v>382</v>
      </c>
      <c r="D628" s="50"/>
      <c r="E628" s="50"/>
      <c r="F628" s="50"/>
      <c r="G628" s="50"/>
      <c r="H628" s="50"/>
      <c r="I628" s="65" t="s">
        <v>383</v>
      </c>
      <c r="J628" s="313">
        <f>J627*E589</f>
        <v>4885.0540000000001</v>
      </c>
      <c r="L628" s="307"/>
      <c r="M628" s="304"/>
    </row>
    <row r="629" spans="2:13" ht="75" customHeight="1" x14ac:dyDescent="0.25"/>
    <row r="630" spans="2:13" ht="18" x14ac:dyDescent="0.25">
      <c r="B630" s="1" t="s">
        <v>53</v>
      </c>
      <c r="C630" s="1"/>
      <c r="D630" s="1"/>
      <c r="E630" s="1"/>
      <c r="G630" s="75"/>
      <c r="H630" s="111"/>
      <c r="I630" s="111" t="s">
        <v>375</v>
      </c>
      <c r="J630" s="74"/>
    </row>
    <row r="631" spans="2:13" ht="18" x14ac:dyDescent="0.25">
      <c r="B631" s="1"/>
      <c r="C631" s="1"/>
      <c r="D631" s="1"/>
      <c r="E631" s="1"/>
      <c r="G631" s="75"/>
      <c r="H631" s="111"/>
      <c r="I631" s="111"/>
      <c r="J631" s="74"/>
    </row>
    <row r="632" spans="2:13" ht="18" x14ac:dyDescent="0.25">
      <c r="B632" s="2"/>
      <c r="C632" s="2"/>
      <c r="D632" s="77"/>
      <c r="E632" s="2"/>
      <c r="F632" s="2"/>
      <c r="G632" s="74"/>
      <c r="H632" s="78"/>
      <c r="I632" s="78"/>
      <c r="J632" s="76"/>
    </row>
    <row r="633" spans="2:13" ht="18" x14ac:dyDescent="0.25">
      <c r="B633" s="79" t="s">
        <v>146</v>
      </c>
      <c r="C633" s="282"/>
      <c r="D633" s="282"/>
      <c r="E633" s="2"/>
      <c r="G633" s="80"/>
      <c r="H633" s="80"/>
      <c r="I633" s="80" t="s">
        <v>365</v>
      </c>
      <c r="J633" s="76"/>
    </row>
    <row r="634" spans="2:13" ht="18" x14ac:dyDescent="0.25">
      <c r="B634" s="81" t="s">
        <v>356</v>
      </c>
      <c r="C634" s="283"/>
      <c r="D634" s="81"/>
      <c r="E634" s="1"/>
      <c r="F634" s="75"/>
      <c r="G634" s="75"/>
      <c r="H634" s="75"/>
      <c r="I634" s="75" t="s">
        <v>366</v>
      </c>
      <c r="J634" s="76"/>
    </row>
    <row r="635" spans="2:13" ht="18" x14ac:dyDescent="0.25">
      <c r="B635" s="82"/>
      <c r="C635" s="2"/>
      <c r="D635" s="2"/>
      <c r="E635" s="77"/>
      <c r="F635" s="2"/>
      <c r="G635" s="2"/>
      <c r="H635" s="2"/>
      <c r="I635" s="78"/>
      <c r="J635" s="78"/>
    </row>
    <row r="636" spans="2:13" ht="18" x14ac:dyDescent="0.25">
      <c r="B636" s="82"/>
      <c r="C636" s="2"/>
      <c r="D636" s="2"/>
      <c r="E636" s="77"/>
      <c r="F636" s="2"/>
      <c r="G636" s="2"/>
      <c r="H636" s="2"/>
      <c r="I636" s="78"/>
      <c r="J636" s="78"/>
    </row>
    <row r="637" spans="2:13" ht="18" x14ac:dyDescent="0.25">
      <c r="B637" s="82"/>
      <c r="C637" s="2"/>
      <c r="D637" s="2"/>
      <c r="E637" s="77"/>
      <c r="F637" s="2"/>
      <c r="G637" s="2"/>
      <c r="H637" s="2"/>
      <c r="I637" s="78"/>
      <c r="J637" s="78"/>
    </row>
    <row r="638" spans="2:13" ht="18" x14ac:dyDescent="0.25">
      <c r="B638" s="2"/>
      <c r="C638" s="76"/>
      <c r="D638" s="75"/>
      <c r="F638" s="81" t="s">
        <v>380</v>
      </c>
      <c r="G638" s="2"/>
      <c r="I638" s="83"/>
    </row>
    <row r="639" spans="2:13" ht="18" x14ac:dyDescent="0.25">
      <c r="B639" s="2"/>
      <c r="C639" s="76"/>
      <c r="D639" s="75"/>
      <c r="F639" s="81"/>
      <c r="G639" s="2"/>
      <c r="I639" s="83"/>
    </row>
    <row r="640" spans="2:13" ht="18" x14ac:dyDescent="0.25">
      <c r="B640" s="2"/>
      <c r="C640" s="76"/>
      <c r="D640" s="2"/>
      <c r="E640" s="2"/>
      <c r="F640" s="74"/>
      <c r="G640" s="2"/>
      <c r="H640" s="82"/>
      <c r="I640" s="84"/>
      <c r="J640" s="74"/>
    </row>
    <row r="641" spans="2:13" ht="18" x14ac:dyDescent="0.25">
      <c r="B641" s="85"/>
      <c r="C641" s="76"/>
      <c r="D641" s="85"/>
      <c r="E641" s="85"/>
      <c r="F641" s="80" t="s">
        <v>376</v>
      </c>
      <c r="G641" s="85"/>
      <c r="H641" s="78"/>
      <c r="I641" s="86"/>
      <c r="J641" s="74"/>
    </row>
    <row r="642" spans="2:13" ht="18" x14ac:dyDescent="0.25">
      <c r="B642" s="2"/>
      <c r="C642" s="76"/>
      <c r="D642" s="87"/>
      <c r="E642" s="2"/>
      <c r="F642" s="137" t="s">
        <v>377</v>
      </c>
      <c r="G642" s="2"/>
      <c r="H642" s="80"/>
      <c r="I642" s="2"/>
      <c r="J642" s="74"/>
    </row>
    <row r="643" spans="2:13" ht="18" x14ac:dyDescent="0.25">
      <c r="B643" s="104" t="s">
        <v>373</v>
      </c>
      <c r="C643" s="1"/>
      <c r="D643" s="6" t="s">
        <v>0</v>
      </c>
      <c r="E643" s="2" t="s">
        <v>370</v>
      </c>
      <c r="F643" s="3"/>
      <c r="G643" s="2"/>
      <c r="H643" s="1"/>
      <c r="I643" s="4"/>
      <c r="J643" s="3"/>
      <c r="M643" s="242"/>
    </row>
    <row r="644" spans="2:13" ht="18" x14ac:dyDescent="0.25">
      <c r="B644" s="104" t="s">
        <v>374</v>
      </c>
      <c r="C644" s="1"/>
      <c r="D644" s="6" t="s">
        <v>0</v>
      </c>
      <c r="E644" s="2" t="s">
        <v>372</v>
      </c>
      <c r="F644" s="3"/>
      <c r="G644" s="2"/>
      <c r="H644" s="1"/>
      <c r="I644" s="4"/>
      <c r="J644" s="3"/>
      <c r="M644" s="242"/>
    </row>
    <row r="645" spans="2:13" ht="18" x14ac:dyDescent="0.25">
      <c r="B645" s="104"/>
      <c r="C645" s="1"/>
      <c r="D645" s="6"/>
      <c r="E645" s="2"/>
      <c r="F645" s="3"/>
      <c r="G645" s="2"/>
      <c r="H645" s="1"/>
      <c r="I645" s="4"/>
      <c r="J645" s="3"/>
      <c r="M645" s="242"/>
    </row>
    <row r="646" spans="2:13" ht="18" x14ac:dyDescent="0.25">
      <c r="B646" s="2"/>
      <c r="C646" s="1"/>
      <c r="E646" s="2"/>
      <c r="F646" s="3"/>
      <c r="G646" s="2"/>
      <c r="H646" s="1"/>
      <c r="I646" s="4"/>
      <c r="J646" s="3"/>
    </row>
    <row r="647" spans="2:13" ht="19.5" x14ac:dyDescent="0.25">
      <c r="B647" s="328" t="s">
        <v>66</v>
      </c>
      <c r="C647" s="328"/>
      <c r="D647" s="328"/>
      <c r="E647" s="328"/>
      <c r="F647" s="328"/>
      <c r="G647" s="328"/>
      <c r="H647" s="328"/>
      <c r="I647" s="328"/>
      <c r="J647" s="328"/>
    </row>
    <row r="648" spans="2:13" ht="19.5" x14ac:dyDescent="0.25">
      <c r="B648" s="302"/>
      <c r="C648" s="302"/>
      <c r="D648" s="302"/>
      <c r="E648" s="302"/>
      <c r="F648" s="302"/>
      <c r="G648" s="302"/>
      <c r="H648" s="302"/>
      <c r="I648" s="302"/>
      <c r="J648" s="302"/>
    </row>
    <row r="650" spans="2:13" ht="18" x14ac:dyDescent="0.25">
      <c r="B650" s="5" t="s">
        <v>67</v>
      </c>
      <c r="C650" s="5"/>
      <c r="D650" s="6" t="s">
        <v>0</v>
      </c>
      <c r="E650" s="314" t="s">
        <v>371</v>
      </c>
      <c r="F650" s="314"/>
      <c r="G650" s="314"/>
      <c r="H650" s="314"/>
      <c r="I650" s="314"/>
      <c r="J650" s="6"/>
    </row>
    <row r="651" spans="2:13" ht="18" x14ac:dyDescent="0.25">
      <c r="B651" s="5" t="s">
        <v>68</v>
      </c>
      <c r="C651" s="5"/>
      <c r="D651" s="6" t="s">
        <v>0</v>
      </c>
      <c r="E651" s="92" t="s">
        <v>145</v>
      </c>
      <c r="F651" s="9"/>
      <c r="G651" s="6"/>
      <c r="H651" s="6"/>
      <c r="I651" s="6"/>
      <c r="J651" s="6"/>
    </row>
    <row r="652" spans="2:13" ht="18" x14ac:dyDescent="0.25">
      <c r="B652" s="5" t="s">
        <v>69</v>
      </c>
      <c r="C652" s="5"/>
      <c r="D652" s="6" t="s">
        <v>0</v>
      </c>
      <c r="E652" s="93"/>
      <c r="F652" s="9"/>
      <c r="G652" s="6"/>
      <c r="H652" s="6"/>
      <c r="I652" s="6"/>
      <c r="J652" s="6"/>
    </row>
    <row r="653" spans="2:13" ht="18" x14ac:dyDescent="0.25">
      <c r="B653" s="5" t="s">
        <v>70</v>
      </c>
      <c r="C653" s="5"/>
      <c r="D653" s="6" t="s">
        <v>0</v>
      </c>
      <c r="E653" s="94">
        <v>1</v>
      </c>
      <c r="F653" s="9"/>
      <c r="G653" s="6"/>
      <c r="H653" s="6"/>
      <c r="I653" s="6"/>
      <c r="J653" s="6"/>
    </row>
    <row r="654" spans="2:13" ht="18" x14ac:dyDescent="0.25">
      <c r="B654" s="6"/>
      <c r="C654" s="6"/>
      <c r="D654" s="6"/>
      <c r="E654" s="6"/>
      <c r="F654" s="6"/>
      <c r="G654" s="6"/>
      <c r="H654" s="6"/>
      <c r="I654" s="6"/>
      <c r="J654" s="6"/>
    </row>
    <row r="655" spans="2:13" ht="18" x14ac:dyDescent="0.25">
      <c r="B655" s="105"/>
      <c r="C655" s="329" t="s">
        <v>71</v>
      </c>
      <c r="D655" s="330"/>
      <c r="E655" s="330"/>
      <c r="F655" s="331"/>
      <c r="G655" s="326" t="s">
        <v>72</v>
      </c>
      <c r="H655" s="326" t="s">
        <v>73</v>
      </c>
      <c r="I655" s="326" t="s">
        <v>74</v>
      </c>
      <c r="J655" s="335" t="s">
        <v>75</v>
      </c>
    </row>
    <row r="656" spans="2:13" ht="18" x14ac:dyDescent="0.25">
      <c r="B656" s="106"/>
      <c r="C656" s="332"/>
      <c r="D656" s="333"/>
      <c r="E656" s="333"/>
      <c r="F656" s="334"/>
      <c r="G656" s="327"/>
      <c r="H656" s="327"/>
      <c r="I656" s="327"/>
      <c r="J656" s="336"/>
    </row>
    <row r="657" spans="2:11" ht="18" x14ac:dyDescent="0.25">
      <c r="B657" s="18" t="s">
        <v>33</v>
      </c>
      <c r="C657" s="16" t="s">
        <v>76</v>
      </c>
      <c r="D657" s="17"/>
      <c r="E657" s="17"/>
      <c r="F657" s="15"/>
      <c r="G657" s="18"/>
      <c r="H657" s="18"/>
      <c r="I657" s="18"/>
      <c r="J657" s="18"/>
    </row>
    <row r="658" spans="2:11" ht="18" x14ac:dyDescent="0.25">
      <c r="B658" s="18"/>
      <c r="C658" s="16"/>
      <c r="D658" s="17"/>
      <c r="E658" s="17"/>
      <c r="F658" s="15"/>
      <c r="G658" s="18"/>
      <c r="H658" s="18"/>
      <c r="I658" s="23"/>
      <c r="J658" s="18"/>
    </row>
    <row r="659" spans="2:11" ht="18" x14ac:dyDescent="0.25">
      <c r="B659" s="18"/>
      <c r="C659" s="288"/>
      <c r="D659" s="289"/>
      <c r="E659" s="289"/>
      <c r="F659" s="115"/>
      <c r="G659" s="116"/>
      <c r="H659" s="116"/>
      <c r="I659" s="116"/>
      <c r="J659" s="295"/>
      <c r="K659" s="143"/>
    </row>
    <row r="660" spans="2:11" ht="18" x14ac:dyDescent="0.25">
      <c r="B660" s="18"/>
      <c r="C660" s="19" t="s">
        <v>77</v>
      </c>
      <c r="D660" s="20"/>
      <c r="E660" s="20"/>
      <c r="F660" s="21"/>
      <c r="G660" s="22"/>
      <c r="H660" s="22"/>
      <c r="I660" s="23"/>
      <c r="J660" s="24">
        <f>40%*J686</f>
        <v>9600</v>
      </c>
    </row>
    <row r="661" spans="2:11" ht="18" x14ac:dyDescent="0.25">
      <c r="B661" s="18"/>
      <c r="C661" s="19"/>
      <c r="D661" s="20"/>
      <c r="E661" s="41"/>
      <c r="F661" s="42"/>
      <c r="G661" s="22"/>
      <c r="H661" s="22"/>
      <c r="I661" s="24"/>
      <c r="J661" s="24"/>
    </row>
    <row r="662" spans="2:11" ht="18" x14ac:dyDescent="0.25">
      <c r="B662" s="18"/>
      <c r="C662" s="16"/>
      <c r="D662" s="17"/>
      <c r="E662" s="17"/>
      <c r="F662" s="15"/>
      <c r="G662" s="91"/>
      <c r="H662" s="91"/>
      <c r="I662" s="23"/>
      <c r="J662" s="24"/>
    </row>
    <row r="663" spans="2:11" ht="18" x14ac:dyDescent="0.25">
      <c r="B663" s="18"/>
      <c r="C663" s="27" t="s">
        <v>78</v>
      </c>
      <c r="D663" s="10"/>
      <c r="E663" s="10"/>
      <c r="F663" s="28"/>
      <c r="G663" s="30"/>
      <c r="H663" s="30"/>
      <c r="I663" s="30"/>
      <c r="J663" s="107">
        <f>SUM(J658:J662)</f>
        <v>9600</v>
      </c>
    </row>
    <row r="664" spans="2:11" ht="18" x14ac:dyDescent="0.25">
      <c r="B664" s="18"/>
      <c r="C664" s="320" t="s">
        <v>79</v>
      </c>
      <c r="D664" s="321"/>
      <c r="E664" s="321"/>
      <c r="F664" s="322"/>
      <c r="G664" s="326" t="s">
        <v>80</v>
      </c>
      <c r="H664" s="326" t="s">
        <v>73</v>
      </c>
      <c r="I664" s="326" t="s">
        <v>74</v>
      </c>
      <c r="J664" s="335" t="s">
        <v>75</v>
      </c>
    </row>
    <row r="665" spans="2:11" ht="18" x14ac:dyDescent="0.25">
      <c r="B665" s="18"/>
      <c r="C665" s="323"/>
      <c r="D665" s="324"/>
      <c r="E665" s="324"/>
      <c r="F665" s="325"/>
      <c r="G665" s="327"/>
      <c r="H665" s="327"/>
      <c r="I665" s="327"/>
      <c r="J665" s="336"/>
    </row>
    <row r="666" spans="2:11" ht="18" x14ac:dyDescent="0.25">
      <c r="B666" s="18" t="s">
        <v>41</v>
      </c>
      <c r="C666" s="32" t="s">
        <v>81</v>
      </c>
      <c r="D666" s="33"/>
      <c r="E666" s="33"/>
      <c r="F666" s="34"/>
      <c r="G666" s="35"/>
      <c r="H666" s="35"/>
      <c r="I666" s="35"/>
      <c r="J666" s="35"/>
    </row>
    <row r="667" spans="2:11" ht="18" x14ac:dyDescent="0.25">
      <c r="B667" s="18"/>
      <c r="C667" s="37"/>
      <c r="D667" s="38"/>
      <c r="E667" s="38"/>
      <c r="F667" s="39"/>
      <c r="G667" s="18"/>
      <c r="H667" s="18"/>
      <c r="I667" s="18"/>
      <c r="J667" s="18"/>
    </row>
    <row r="668" spans="2:11" ht="18" x14ac:dyDescent="0.25">
      <c r="B668" s="18"/>
      <c r="C668" s="40" t="s">
        <v>82</v>
      </c>
      <c r="D668" s="41"/>
      <c r="E668" s="41"/>
      <c r="F668" s="42"/>
      <c r="G668" s="22"/>
      <c r="H668" s="43"/>
      <c r="I668" s="44"/>
      <c r="J668" s="44">
        <f>10%*J663</f>
        <v>960</v>
      </c>
    </row>
    <row r="669" spans="2:11" ht="18" x14ac:dyDescent="0.25">
      <c r="B669" s="18"/>
      <c r="C669" s="96"/>
      <c r="D669" s="95"/>
      <c r="E669" s="57"/>
      <c r="F669" s="58"/>
      <c r="G669" s="59"/>
      <c r="H669" s="61"/>
      <c r="I669" s="61"/>
      <c r="J669" s="61"/>
    </row>
    <row r="670" spans="2:11" ht="18" x14ac:dyDescent="0.25">
      <c r="B670" s="18"/>
      <c r="C670" s="96"/>
      <c r="D670" s="57"/>
      <c r="E670" s="57"/>
      <c r="F670" s="58"/>
      <c r="G670" s="59"/>
      <c r="H670" s="61"/>
      <c r="I670" s="61"/>
      <c r="J670" s="61"/>
    </row>
    <row r="671" spans="2:11" ht="18" x14ac:dyDescent="0.25">
      <c r="B671" s="18"/>
      <c r="C671" s="40"/>
      <c r="D671" s="41"/>
      <c r="E671" s="41"/>
      <c r="F671" s="42"/>
      <c r="G671" s="22"/>
      <c r="H671" s="22"/>
      <c r="I671" s="24"/>
      <c r="J671" s="24"/>
    </row>
    <row r="672" spans="2:11" ht="18" x14ac:dyDescent="0.25">
      <c r="B672" s="18"/>
      <c r="C672" s="27" t="s">
        <v>83</v>
      </c>
      <c r="D672" s="10"/>
      <c r="E672" s="10"/>
      <c r="F672" s="28"/>
      <c r="G672" s="284"/>
      <c r="H672" s="284"/>
      <c r="I672" s="285"/>
      <c r="J672" s="285">
        <f>SUM(J668:J671)</f>
        <v>960</v>
      </c>
    </row>
    <row r="673" spans="2:10" ht="18" x14ac:dyDescent="0.25">
      <c r="B673" s="18" t="s">
        <v>84</v>
      </c>
      <c r="C673" s="49" t="s">
        <v>85</v>
      </c>
      <c r="D673" s="50"/>
      <c r="E673" s="50"/>
      <c r="F673" s="50"/>
      <c r="G673" s="51"/>
      <c r="H673" s="51"/>
      <c r="I673" s="51"/>
      <c r="J673" s="109">
        <f>J672+J663</f>
        <v>10560</v>
      </c>
    </row>
    <row r="674" spans="2:10" ht="18" x14ac:dyDescent="0.25">
      <c r="B674" s="18" t="s">
        <v>86</v>
      </c>
      <c r="C674" s="53" t="s">
        <v>69</v>
      </c>
      <c r="D674" s="54"/>
      <c r="E674" s="54"/>
      <c r="F674" s="54"/>
      <c r="G674" s="51"/>
      <c r="H674" s="97"/>
      <c r="I674" s="51"/>
      <c r="J674" s="109"/>
    </row>
    <row r="675" spans="2:10" ht="18" x14ac:dyDescent="0.25">
      <c r="B675" s="18" t="s">
        <v>87</v>
      </c>
      <c r="C675" s="49" t="s">
        <v>88</v>
      </c>
      <c r="D675" s="50"/>
      <c r="E675" s="50"/>
      <c r="F675" s="50"/>
      <c r="G675" s="51"/>
      <c r="H675" s="51"/>
      <c r="I675" s="51"/>
      <c r="J675" s="109">
        <f>J673</f>
        <v>10560</v>
      </c>
    </row>
    <row r="676" spans="2:10" ht="18" x14ac:dyDescent="0.25">
      <c r="B676" s="18"/>
      <c r="C676" s="320" t="s">
        <v>89</v>
      </c>
      <c r="D676" s="321"/>
      <c r="E676" s="321"/>
      <c r="F676" s="322"/>
      <c r="G676" s="326" t="s">
        <v>90</v>
      </c>
      <c r="H676" s="326" t="s">
        <v>70</v>
      </c>
      <c r="I676" s="326" t="s">
        <v>91</v>
      </c>
      <c r="J676" s="335" t="s">
        <v>75</v>
      </c>
    </row>
    <row r="677" spans="2:10" ht="18" x14ac:dyDescent="0.25">
      <c r="B677" s="18"/>
      <c r="C677" s="323"/>
      <c r="D677" s="324"/>
      <c r="E677" s="324"/>
      <c r="F677" s="325"/>
      <c r="G677" s="327"/>
      <c r="H677" s="327"/>
      <c r="I677" s="327"/>
      <c r="J677" s="336"/>
    </row>
    <row r="678" spans="2:10" ht="18" x14ac:dyDescent="0.25">
      <c r="B678" s="18" t="s">
        <v>92</v>
      </c>
      <c r="C678" s="16" t="s">
        <v>93</v>
      </c>
      <c r="D678" s="17"/>
      <c r="E678" s="17"/>
      <c r="F678" s="15"/>
      <c r="G678" s="18"/>
      <c r="H678" s="18"/>
      <c r="I678" s="18"/>
      <c r="J678" s="18"/>
    </row>
    <row r="679" spans="2:10" ht="18" x14ac:dyDescent="0.25">
      <c r="B679" s="18"/>
      <c r="C679" s="16"/>
      <c r="D679" s="17"/>
      <c r="E679" s="17"/>
      <c r="F679" s="15"/>
      <c r="G679" s="18"/>
      <c r="H679" s="18"/>
      <c r="I679" s="18"/>
      <c r="J679" s="107"/>
    </row>
    <row r="680" spans="2:10" ht="18" x14ac:dyDescent="0.25">
      <c r="B680" s="18"/>
      <c r="C680" s="98"/>
      <c r="D680" s="41"/>
      <c r="E680" s="41"/>
      <c r="F680" s="42"/>
      <c r="G680" s="55"/>
      <c r="H680" s="99"/>
      <c r="I680" s="24"/>
      <c r="J680" s="24"/>
    </row>
    <row r="681" spans="2:10" ht="18" x14ac:dyDescent="0.25">
      <c r="B681" s="18"/>
      <c r="C681" s="341" t="s">
        <v>364</v>
      </c>
      <c r="D681" s="342"/>
      <c r="E681" s="342"/>
      <c r="F681" s="343"/>
      <c r="G681" s="55" t="s">
        <v>145</v>
      </c>
      <c r="H681" s="125">
        <v>1</v>
      </c>
      <c r="I681" s="24">
        <f>15000+9000</f>
        <v>24000</v>
      </c>
      <c r="J681" s="24">
        <f>H681*I681</f>
        <v>24000</v>
      </c>
    </row>
    <row r="682" spans="2:10" ht="18" x14ac:dyDescent="0.25">
      <c r="B682" s="18"/>
      <c r="C682" s="341"/>
      <c r="D682" s="342"/>
      <c r="E682" s="342"/>
      <c r="F682" s="343"/>
      <c r="G682" s="60"/>
      <c r="H682" s="59"/>
      <c r="I682" s="61"/>
      <c r="J682" s="61"/>
    </row>
    <row r="683" spans="2:10" ht="18" x14ac:dyDescent="0.25">
      <c r="B683" s="18"/>
      <c r="C683" s="96"/>
      <c r="D683" s="57"/>
      <c r="E683" s="57"/>
      <c r="F683" s="58"/>
      <c r="G683" s="59"/>
      <c r="H683" s="59"/>
      <c r="I683" s="61"/>
      <c r="J683" s="61"/>
    </row>
    <row r="684" spans="2:10" ht="18" x14ac:dyDescent="0.25">
      <c r="B684" s="18"/>
      <c r="C684" s="96"/>
      <c r="D684" s="57"/>
      <c r="E684" s="57"/>
      <c r="F684" s="58"/>
      <c r="G684" s="59"/>
      <c r="H684" s="60"/>
      <c r="I684" s="61"/>
      <c r="J684" s="61"/>
    </row>
    <row r="685" spans="2:10" ht="18" x14ac:dyDescent="0.25">
      <c r="B685" s="18"/>
      <c r="C685" s="16"/>
      <c r="D685" s="17"/>
      <c r="E685" s="17"/>
      <c r="F685" s="15"/>
      <c r="G685" s="18"/>
      <c r="H685" s="18"/>
      <c r="I685" s="18"/>
      <c r="J685" s="107"/>
    </row>
    <row r="686" spans="2:10" ht="18" x14ac:dyDescent="0.25">
      <c r="B686" s="18"/>
      <c r="C686" s="27" t="s">
        <v>94</v>
      </c>
      <c r="D686" s="10"/>
      <c r="E686" s="10"/>
      <c r="F686" s="28"/>
      <c r="G686" s="29"/>
      <c r="H686" s="29"/>
      <c r="I686" s="29"/>
      <c r="J686" s="108">
        <f>SUM(J680:J685)</f>
        <v>24000</v>
      </c>
    </row>
    <row r="687" spans="2:10" ht="18" x14ac:dyDescent="0.25">
      <c r="B687" s="18" t="s">
        <v>95</v>
      </c>
      <c r="C687" s="49" t="s">
        <v>96</v>
      </c>
      <c r="D687" s="50"/>
      <c r="E687" s="50"/>
      <c r="F687" s="50"/>
      <c r="G687" s="50"/>
      <c r="H687" s="50"/>
      <c r="I687" s="50"/>
      <c r="J687" s="110">
        <f>J675+J686</f>
        <v>34560</v>
      </c>
    </row>
    <row r="688" spans="2:10" ht="18" x14ac:dyDescent="0.25">
      <c r="B688" s="18" t="s">
        <v>97</v>
      </c>
      <c r="C688" s="49" t="s">
        <v>98</v>
      </c>
      <c r="D688" s="50"/>
      <c r="E688" s="50"/>
      <c r="F688" s="50"/>
      <c r="G688" s="50"/>
      <c r="H688" s="50"/>
      <c r="I688" s="64" t="s">
        <v>99</v>
      </c>
      <c r="J688" s="110"/>
    </row>
    <row r="689" spans="2:12" ht="18" x14ac:dyDescent="0.25">
      <c r="B689" s="18" t="s">
        <v>46</v>
      </c>
      <c r="C689" s="49" t="s">
        <v>100</v>
      </c>
      <c r="D689" s="50"/>
      <c r="E689" s="50"/>
      <c r="F689" s="50"/>
      <c r="G689" s="50"/>
      <c r="H689" s="50"/>
      <c r="I689" s="64" t="s">
        <v>99</v>
      </c>
      <c r="J689" s="110"/>
    </row>
    <row r="690" spans="2:12" ht="18.75" thickBot="1" x14ac:dyDescent="0.3">
      <c r="B690" s="18" t="s">
        <v>101</v>
      </c>
      <c r="C690" s="49" t="s">
        <v>102</v>
      </c>
      <c r="D690" s="50"/>
      <c r="E690" s="50"/>
      <c r="F690" s="50"/>
      <c r="G690" s="50"/>
      <c r="H690" s="50"/>
      <c r="I690" s="65" t="s">
        <v>103</v>
      </c>
      <c r="J690" s="110"/>
    </row>
    <row r="691" spans="2:12" ht="24" thickBot="1" x14ac:dyDescent="0.4">
      <c r="B691" s="29" t="s">
        <v>104</v>
      </c>
      <c r="C691" s="49" t="s">
        <v>105</v>
      </c>
      <c r="D691" s="50"/>
      <c r="E691" s="50"/>
      <c r="F691" s="50"/>
      <c r="G691" s="50"/>
      <c r="H691" s="318" t="s">
        <v>384</v>
      </c>
      <c r="I691" s="319"/>
      <c r="J691" s="103">
        <f>J687/E653</f>
        <v>34560</v>
      </c>
      <c r="L691" s="270">
        <f>J691</f>
        <v>34560</v>
      </c>
    </row>
    <row r="692" spans="2:12" ht="23.25" x14ac:dyDescent="0.35">
      <c r="B692" s="308" t="s">
        <v>381</v>
      </c>
      <c r="C692" s="49" t="s">
        <v>382</v>
      </c>
      <c r="D692" s="50"/>
      <c r="E692" s="50"/>
      <c r="F692" s="50"/>
      <c r="G692" s="50"/>
      <c r="H692" s="50"/>
      <c r="I692" s="65" t="s">
        <v>383</v>
      </c>
      <c r="J692" s="313">
        <f>J691*E653</f>
        <v>34560</v>
      </c>
      <c r="L692" s="309"/>
    </row>
    <row r="693" spans="2:12" ht="75" customHeight="1" x14ac:dyDescent="0.25"/>
    <row r="694" spans="2:12" ht="18" x14ac:dyDescent="0.25">
      <c r="B694" s="1" t="s">
        <v>53</v>
      </c>
      <c r="C694" s="1"/>
      <c r="D694" s="1"/>
      <c r="E694" s="1"/>
      <c r="G694" s="75"/>
      <c r="H694" s="111"/>
      <c r="I694" s="111" t="s">
        <v>375</v>
      </c>
      <c r="J694" s="74"/>
    </row>
    <row r="695" spans="2:12" ht="18" x14ac:dyDescent="0.25">
      <c r="B695" s="1"/>
      <c r="C695" s="1"/>
      <c r="D695" s="1"/>
      <c r="E695" s="1"/>
      <c r="G695" s="75"/>
      <c r="H695" s="111"/>
      <c r="I695" s="111"/>
      <c r="J695" s="74"/>
    </row>
    <row r="696" spans="2:12" ht="18" x14ac:dyDescent="0.25">
      <c r="B696" s="2"/>
      <c r="C696" s="2"/>
      <c r="D696" s="77"/>
      <c r="E696" s="2"/>
      <c r="F696" s="2"/>
      <c r="G696" s="74"/>
      <c r="H696" s="78"/>
      <c r="I696" s="78"/>
      <c r="J696" s="76"/>
    </row>
    <row r="697" spans="2:12" ht="18" x14ac:dyDescent="0.25">
      <c r="B697" s="79" t="s">
        <v>146</v>
      </c>
      <c r="C697" s="286"/>
      <c r="D697" s="286"/>
      <c r="E697" s="2"/>
      <c r="G697" s="80"/>
      <c r="H697" s="80"/>
      <c r="I697" s="80" t="s">
        <v>365</v>
      </c>
      <c r="J697" s="76"/>
    </row>
    <row r="698" spans="2:12" ht="18" x14ac:dyDescent="0.25">
      <c r="B698" s="81" t="s">
        <v>356</v>
      </c>
      <c r="C698" s="287"/>
      <c r="D698" s="81"/>
      <c r="E698" s="1"/>
      <c r="F698" s="75"/>
      <c r="G698" s="75"/>
      <c r="H698" s="75"/>
      <c r="I698" s="75" t="s">
        <v>366</v>
      </c>
      <c r="J698" s="76"/>
    </row>
    <row r="699" spans="2:12" ht="18" x14ac:dyDescent="0.25">
      <c r="B699" s="82"/>
      <c r="C699" s="2"/>
      <c r="D699" s="2"/>
      <c r="E699" s="77"/>
      <c r="F699" s="2"/>
      <c r="G699" s="2"/>
      <c r="H699" s="2"/>
      <c r="I699" s="78"/>
      <c r="J699" s="78"/>
    </row>
    <row r="700" spans="2:12" ht="18" x14ac:dyDescent="0.25">
      <c r="B700" s="82"/>
      <c r="C700" s="2"/>
      <c r="D700" s="2"/>
      <c r="E700" s="77"/>
      <c r="F700" s="2"/>
      <c r="G700" s="2"/>
      <c r="H700" s="2"/>
      <c r="I700" s="78"/>
      <c r="J700" s="78"/>
    </row>
    <row r="701" spans="2:12" ht="18" x14ac:dyDescent="0.25">
      <c r="B701" s="82"/>
      <c r="C701" s="2"/>
      <c r="D701" s="2"/>
      <c r="E701" s="77"/>
      <c r="F701" s="2"/>
      <c r="G701" s="2"/>
      <c r="H701" s="2"/>
      <c r="I701" s="78"/>
      <c r="J701" s="78"/>
    </row>
    <row r="702" spans="2:12" ht="18" x14ac:dyDescent="0.25">
      <c r="B702" s="2"/>
      <c r="C702" s="76"/>
      <c r="D702" s="75"/>
      <c r="F702" s="81" t="s">
        <v>379</v>
      </c>
      <c r="G702" s="2"/>
      <c r="I702" s="83"/>
    </row>
    <row r="703" spans="2:12" ht="18" x14ac:dyDescent="0.25">
      <c r="B703" s="2"/>
      <c r="C703" s="76"/>
      <c r="D703" s="75"/>
      <c r="F703" s="81"/>
      <c r="G703" s="2"/>
      <c r="I703" s="83"/>
    </row>
    <row r="704" spans="2:12" ht="18" x14ac:dyDescent="0.25">
      <c r="B704" s="2"/>
      <c r="C704" s="76"/>
      <c r="D704" s="2"/>
      <c r="E704" s="2"/>
      <c r="F704" s="74"/>
      <c r="G704" s="2"/>
      <c r="H704" s="82"/>
      <c r="I704" s="84"/>
      <c r="J704" s="74"/>
    </row>
    <row r="705" spans="2:10" ht="18" x14ac:dyDescent="0.25">
      <c r="B705" s="85"/>
      <c r="C705" s="76"/>
      <c r="D705" s="85"/>
      <c r="E705" s="85"/>
      <c r="F705" s="80" t="s">
        <v>376</v>
      </c>
      <c r="G705" s="85"/>
      <c r="H705" s="78"/>
      <c r="I705" s="86"/>
      <c r="J705" s="74"/>
    </row>
    <row r="706" spans="2:10" ht="18" x14ac:dyDescent="0.25">
      <c r="B706" s="2"/>
      <c r="C706" s="76"/>
      <c r="D706" s="87"/>
      <c r="E706" s="2"/>
      <c r="F706" s="137" t="s">
        <v>378</v>
      </c>
      <c r="G706" s="2"/>
      <c r="H706" s="80"/>
      <c r="I706" s="2"/>
      <c r="J706" s="74"/>
    </row>
    <row r="707" spans="2:10" ht="18" x14ac:dyDescent="0.25">
      <c r="B707" s="104" t="s">
        <v>373</v>
      </c>
      <c r="C707" s="1"/>
      <c r="D707" s="6" t="s">
        <v>0</v>
      </c>
      <c r="E707" s="2" t="s">
        <v>370</v>
      </c>
      <c r="F707" s="3"/>
      <c r="G707" s="2"/>
      <c r="H707" s="1"/>
      <c r="I707" s="4"/>
      <c r="J707" s="3"/>
    </row>
    <row r="708" spans="2:10" ht="18" x14ac:dyDescent="0.25">
      <c r="B708" s="104" t="s">
        <v>374</v>
      </c>
      <c r="C708" s="1"/>
      <c r="D708" s="6" t="s">
        <v>0</v>
      </c>
      <c r="E708" s="2" t="s">
        <v>372</v>
      </c>
      <c r="F708" s="3"/>
      <c r="G708" s="2"/>
      <c r="H708" s="1"/>
      <c r="I708" s="4"/>
      <c r="J708" s="3"/>
    </row>
    <row r="709" spans="2:10" ht="18" x14ac:dyDescent="0.25">
      <c r="B709" s="104"/>
      <c r="C709" s="1"/>
      <c r="D709" s="6"/>
      <c r="E709" s="2"/>
      <c r="F709" s="3"/>
      <c r="G709" s="2"/>
      <c r="H709" s="1"/>
      <c r="I709" s="4"/>
      <c r="J709" s="3"/>
    </row>
    <row r="710" spans="2:10" ht="18" x14ac:dyDescent="0.25">
      <c r="B710" s="2"/>
      <c r="C710" s="1"/>
      <c r="E710" s="2"/>
      <c r="F710" s="3"/>
      <c r="G710" s="2"/>
      <c r="H710" s="1"/>
      <c r="I710" s="4"/>
      <c r="J710" s="3"/>
    </row>
    <row r="711" spans="2:10" ht="19.5" x14ac:dyDescent="0.25">
      <c r="B711" s="328" t="s">
        <v>66</v>
      </c>
      <c r="C711" s="328"/>
      <c r="D711" s="328"/>
      <c r="E711" s="328"/>
      <c r="F711" s="328"/>
      <c r="G711" s="328"/>
      <c r="H711" s="328"/>
      <c r="I711" s="328"/>
      <c r="J711" s="328"/>
    </row>
    <row r="712" spans="2:10" ht="19.5" x14ac:dyDescent="0.25">
      <c r="B712" s="302"/>
      <c r="C712" s="302"/>
      <c r="D712" s="302"/>
      <c r="E712" s="302"/>
      <c r="F712" s="302"/>
      <c r="G712" s="302"/>
      <c r="H712" s="302"/>
      <c r="I712" s="302"/>
      <c r="J712" s="302"/>
    </row>
    <row r="714" spans="2:10" ht="18" x14ac:dyDescent="0.25">
      <c r="B714" s="5" t="s">
        <v>67</v>
      </c>
      <c r="C714" s="5"/>
      <c r="D714" s="6" t="s">
        <v>0</v>
      </c>
      <c r="E714" s="314" t="s">
        <v>362</v>
      </c>
      <c r="F714" s="122"/>
      <c r="G714" s="122"/>
      <c r="H714" s="122"/>
      <c r="I714" s="122"/>
      <c r="J714" s="6"/>
    </row>
    <row r="715" spans="2:10" ht="18" x14ac:dyDescent="0.25">
      <c r="B715" s="5" t="s">
        <v>68</v>
      </c>
      <c r="C715" s="5"/>
      <c r="D715" s="6" t="s">
        <v>0</v>
      </c>
      <c r="E715" s="92" t="s">
        <v>145</v>
      </c>
      <c r="F715" s="9"/>
      <c r="G715" s="6"/>
      <c r="H715" s="6"/>
      <c r="I715" s="6"/>
      <c r="J715" s="6"/>
    </row>
    <row r="716" spans="2:10" ht="18" x14ac:dyDescent="0.25">
      <c r="B716" s="5" t="s">
        <v>69</v>
      </c>
      <c r="C716" s="5"/>
      <c r="D716" s="6" t="s">
        <v>0</v>
      </c>
      <c r="E716" s="93"/>
      <c r="F716" s="9"/>
      <c r="G716" s="6"/>
      <c r="H716" s="6"/>
      <c r="I716" s="6"/>
      <c r="J716" s="6"/>
    </row>
    <row r="717" spans="2:10" ht="18" x14ac:dyDescent="0.25">
      <c r="B717" s="5" t="s">
        <v>70</v>
      </c>
      <c r="C717" s="5"/>
      <c r="D717" s="6" t="s">
        <v>0</v>
      </c>
      <c r="E717" s="94">
        <v>1</v>
      </c>
      <c r="F717" s="9"/>
      <c r="G717" s="6"/>
      <c r="H717" s="6"/>
      <c r="I717" s="6"/>
      <c r="J717" s="6"/>
    </row>
    <row r="718" spans="2:10" ht="18" x14ac:dyDescent="0.25">
      <c r="B718" s="6"/>
      <c r="C718" s="6"/>
      <c r="D718" s="6"/>
      <c r="E718" s="6"/>
      <c r="F718" s="6"/>
      <c r="G718" s="6"/>
      <c r="H718" s="6"/>
      <c r="I718" s="6"/>
      <c r="J718" s="6"/>
    </row>
    <row r="719" spans="2:10" ht="18" x14ac:dyDescent="0.25">
      <c r="B719" s="105"/>
      <c r="C719" s="329" t="s">
        <v>71</v>
      </c>
      <c r="D719" s="330"/>
      <c r="E719" s="330"/>
      <c r="F719" s="331"/>
      <c r="G719" s="326" t="s">
        <v>72</v>
      </c>
      <c r="H719" s="326" t="s">
        <v>73</v>
      </c>
      <c r="I719" s="326" t="s">
        <v>74</v>
      </c>
      <c r="J719" s="335" t="s">
        <v>75</v>
      </c>
    </row>
    <row r="720" spans="2:10" ht="18" x14ac:dyDescent="0.25">
      <c r="B720" s="106"/>
      <c r="C720" s="332"/>
      <c r="D720" s="333"/>
      <c r="E720" s="333"/>
      <c r="F720" s="334"/>
      <c r="G720" s="327"/>
      <c r="H720" s="327"/>
      <c r="I720" s="327"/>
      <c r="J720" s="336"/>
    </row>
    <row r="721" spans="2:11" ht="18" x14ac:dyDescent="0.25">
      <c r="B721" s="18" t="s">
        <v>33</v>
      </c>
      <c r="C721" s="16" t="s">
        <v>76</v>
      </c>
      <c r="D721" s="17"/>
      <c r="E721" s="17"/>
      <c r="F721" s="15"/>
      <c r="G721" s="18"/>
      <c r="H721" s="18"/>
      <c r="I721" s="18"/>
      <c r="J721" s="18"/>
    </row>
    <row r="722" spans="2:11" ht="18" x14ac:dyDescent="0.25">
      <c r="B722" s="18"/>
      <c r="C722" s="16"/>
      <c r="D722" s="17"/>
      <c r="E722" s="17"/>
      <c r="F722" s="15"/>
      <c r="G722" s="18"/>
      <c r="H722" s="18"/>
      <c r="I722" s="23"/>
      <c r="J722" s="18"/>
    </row>
    <row r="723" spans="2:11" ht="18" x14ac:dyDescent="0.25">
      <c r="B723" s="18"/>
      <c r="C723" s="288"/>
      <c r="D723" s="289"/>
      <c r="E723" s="289"/>
      <c r="F723" s="115"/>
      <c r="G723" s="116"/>
      <c r="H723" s="116"/>
      <c r="I723" s="116"/>
      <c r="J723" s="295"/>
      <c r="K723" s="143"/>
    </row>
    <row r="724" spans="2:11" ht="18" x14ac:dyDescent="0.25">
      <c r="B724" s="18"/>
      <c r="C724" s="19" t="s">
        <v>77</v>
      </c>
      <c r="D724" s="20"/>
      <c r="E724" s="20"/>
      <c r="F724" s="21"/>
      <c r="G724" s="22"/>
      <c r="H724" s="22"/>
      <c r="I724" s="23"/>
      <c r="J724" s="24">
        <f>40%*J750</f>
        <v>4000</v>
      </c>
    </row>
    <row r="725" spans="2:11" ht="18" x14ac:dyDescent="0.25">
      <c r="B725" s="18"/>
      <c r="C725" s="19"/>
      <c r="D725" s="20"/>
      <c r="E725" s="41"/>
      <c r="F725" s="42"/>
      <c r="G725" s="22"/>
      <c r="H725" s="22"/>
      <c r="I725" s="24"/>
      <c r="J725" s="24"/>
    </row>
    <row r="726" spans="2:11" ht="18" x14ac:dyDescent="0.25">
      <c r="B726" s="18"/>
      <c r="C726" s="16"/>
      <c r="D726" s="17"/>
      <c r="E726" s="17"/>
      <c r="F726" s="15"/>
      <c r="G726" s="91"/>
      <c r="H726" s="91"/>
      <c r="I726" s="23"/>
      <c r="J726" s="24"/>
    </row>
    <row r="727" spans="2:11" ht="18" x14ac:dyDescent="0.25">
      <c r="B727" s="18"/>
      <c r="C727" s="27" t="s">
        <v>78</v>
      </c>
      <c r="D727" s="10"/>
      <c r="E727" s="10"/>
      <c r="F727" s="28"/>
      <c r="G727" s="30"/>
      <c r="H727" s="30"/>
      <c r="I727" s="30"/>
      <c r="J727" s="107">
        <f>SUM(J722:J726)</f>
        <v>4000</v>
      </c>
    </row>
    <row r="728" spans="2:11" ht="18" x14ac:dyDescent="0.25">
      <c r="B728" s="18"/>
      <c r="C728" s="320" t="s">
        <v>79</v>
      </c>
      <c r="D728" s="321"/>
      <c r="E728" s="321"/>
      <c r="F728" s="322"/>
      <c r="G728" s="326" t="s">
        <v>80</v>
      </c>
      <c r="H728" s="326" t="s">
        <v>73</v>
      </c>
      <c r="I728" s="326" t="s">
        <v>74</v>
      </c>
      <c r="J728" s="335" t="s">
        <v>75</v>
      </c>
    </row>
    <row r="729" spans="2:11" ht="18" x14ac:dyDescent="0.25">
      <c r="B729" s="18"/>
      <c r="C729" s="323"/>
      <c r="D729" s="324"/>
      <c r="E729" s="324"/>
      <c r="F729" s="325"/>
      <c r="G729" s="327"/>
      <c r="H729" s="327"/>
      <c r="I729" s="327"/>
      <c r="J729" s="336"/>
    </row>
    <row r="730" spans="2:11" ht="18" x14ac:dyDescent="0.25">
      <c r="B730" s="18" t="s">
        <v>41</v>
      </c>
      <c r="C730" s="32" t="s">
        <v>81</v>
      </c>
      <c r="D730" s="33"/>
      <c r="E730" s="33"/>
      <c r="F730" s="34"/>
      <c r="G730" s="35"/>
      <c r="H730" s="35"/>
      <c r="I730" s="35"/>
      <c r="J730" s="35"/>
    </row>
    <row r="731" spans="2:11" ht="18" x14ac:dyDescent="0.25">
      <c r="B731" s="18"/>
      <c r="C731" s="37"/>
      <c r="D731" s="38"/>
      <c r="E731" s="38"/>
      <c r="F731" s="39"/>
      <c r="G731" s="18"/>
      <c r="H731" s="18"/>
      <c r="I731" s="18"/>
      <c r="J731" s="18"/>
    </row>
    <row r="732" spans="2:11" ht="18" x14ac:dyDescent="0.25">
      <c r="B732" s="18"/>
      <c r="C732" s="40" t="s">
        <v>82</v>
      </c>
      <c r="D732" s="41"/>
      <c r="E732" s="41"/>
      <c r="F732" s="42"/>
      <c r="G732" s="22"/>
      <c r="H732" s="43"/>
      <c r="I732" s="44"/>
      <c r="J732" s="44">
        <f>10%*J727</f>
        <v>400</v>
      </c>
    </row>
    <row r="733" spans="2:11" ht="18" x14ac:dyDescent="0.25">
      <c r="B733" s="18"/>
      <c r="C733" s="96"/>
      <c r="D733" s="95"/>
      <c r="E733" s="57"/>
      <c r="F733" s="58"/>
      <c r="G733" s="59"/>
      <c r="H733" s="61"/>
      <c r="I733" s="61"/>
      <c r="J733" s="61"/>
    </row>
    <row r="734" spans="2:11" ht="18" x14ac:dyDescent="0.25">
      <c r="B734" s="18"/>
      <c r="C734" s="96"/>
      <c r="D734" s="57"/>
      <c r="E734" s="57"/>
      <c r="F734" s="58"/>
      <c r="G734" s="59"/>
      <c r="H734" s="61"/>
      <c r="I734" s="61"/>
      <c r="J734" s="61"/>
    </row>
    <row r="735" spans="2:11" ht="18" x14ac:dyDescent="0.25">
      <c r="B735" s="18"/>
      <c r="C735" s="40"/>
      <c r="D735" s="41"/>
      <c r="E735" s="41"/>
      <c r="F735" s="42"/>
      <c r="G735" s="22"/>
      <c r="H735" s="22"/>
      <c r="I735" s="24"/>
      <c r="J735" s="24"/>
    </row>
    <row r="736" spans="2:11" ht="18" x14ac:dyDescent="0.25">
      <c r="B736" s="18"/>
      <c r="C736" s="27" t="s">
        <v>83</v>
      </c>
      <c r="D736" s="10"/>
      <c r="E736" s="10"/>
      <c r="F736" s="28"/>
      <c r="G736" s="284"/>
      <c r="H736" s="284"/>
      <c r="I736" s="285"/>
      <c r="J736" s="285">
        <f>SUM(J732:J735)</f>
        <v>400</v>
      </c>
    </row>
    <row r="737" spans="2:10" ht="18" x14ac:dyDescent="0.25">
      <c r="B737" s="18" t="s">
        <v>84</v>
      </c>
      <c r="C737" s="49" t="s">
        <v>85</v>
      </c>
      <c r="D737" s="50"/>
      <c r="E737" s="50"/>
      <c r="F737" s="50"/>
      <c r="G737" s="51"/>
      <c r="H737" s="51"/>
      <c r="I737" s="51"/>
      <c r="J737" s="109">
        <f>J736+J727</f>
        <v>4400</v>
      </c>
    </row>
    <row r="738" spans="2:10" ht="18" x14ac:dyDescent="0.25">
      <c r="B738" s="18" t="s">
        <v>86</v>
      </c>
      <c r="C738" s="53" t="s">
        <v>69</v>
      </c>
      <c r="D738" s="54"/>
      <c r="E738" s="54"/>
      <c r="F738" s="54"/>
      <c r="G738" s="51"/>
      <c r="H738" s="97"/>
      <c r="I738" s="51"/>
      <c r="J738" s="109"/>
    </row>
    <row r="739" spans="2:10" ht="18" x14ac:dyDescent="0.25">
      <c r="B739" s="18" t="s">
        <v>87</v>
      </c>
      <c r="C739" s="49" t="s">
        <v>88</v>
      </c>
      <c r="D739" s="50"/>
      <c r="E739" s="50"/>
      <c r="F739" s="50"/>
      <c r="G739" s="51"/>
      <c r="H739" s="51"/>
      <c r="I739" s="51"/>
      <c r="J739" s="109">
        <f>J737</f>
        <v>4400</v>
      </c>
    </row>
    <row r="740" spans="2:10" ht="18" x14ac:dyDescent="0.25">
      <c r="B740" s="18"/>
      <c r="C740" s="320" t="s">
        <v>89</v>
      </c>
      <c r="D740" s="321"/>
      <c r="E740" s="321"/>
      <c r="F740" s="322"/>
      <c r="G740" s="326" t="s">
        <v>90</v>
      </c>
      <c r="H740" s="326" t="s">
        <v>70</v>
      </c>
      <c r="I740" s="326" t="s">
        <v>91</v>
      </c>
      <c r="J740" s="335" t="s">
        <v>75</v>
      </c>
    </row>
    <row r="741" spans="2:10" ht="18" x14ac:dyDescent="0.25">
      <c r="B741" s="18"/>
      <c r="C741" s="323"/>
      <c r="D741" s="324"/>
      <c r="E741" s="324"/>
      <c r="F741" s="325"/>
      <c r="G741" s="327"/>
      <c r="H741" s="327"/>
      <c r="I741" s="327"/>
      <c r="J741" s="336"/>
    </row>
    <row r="742" spans="2:10" ht="18" x14ac:dyDescent="0.25">
      <c r="B742" s="18" t="s">
        <v>92</v>
      </c>
      <c r="C742" s="16" t="s">
        <v>93</v>
      </c>
      <c r="D742" s="17"/>
      <c r="E742" s="17"/>
      <c r="F742" s="15"/>
      <c r="G742" s="18"/>
      <c r="H742" s="18"/>
      <c r="I742" s="18"/>
      <c r="J742" s="18"/>
    </row>
    <row r="743" spans="2:10" ht="18" x14ac:dyDescent="0.25">
      <c r="B743" s="18"/>
      <c r="C743" s="16"/>
      <c r="D743" s="17"/>
      <c r="E743" s="17"/>
      <c r="F743" s="15"/>
      <c r="G743" s="18"/>
      <c r="H743" s="18"/>
      <c r="I743" s="18"/>
      <c r="J743" s="107"/>
    </row>
    <row r="744" spans="2:10" ht="18" x14ac:dyDescent="0.25">
      <c r="B744" s="18"/>
      <c r="C744" s="98"/>
      <c r="D744" s="41"/>
      <c r="E744" s="41"/>
      <c r="F744" s="42"/>
      <c r="G744" s="55"/>
      <c r="H744" s="99"/>
      <c r="I744" s="24"/>
      <c r="J744" s="24"/>
    </row>
    <row r="745" spans="2:10" ht="18" x14ac:dyDescent="0.25">
      <c r="B745" s="18"/>
      <c r="C745" s="122" t="s">
        <v>362</v>
      </c>
      <c r="D745" s="95"/>
      <c r="E745" s="57"/>
      <c r="F745" s="58"/>
      <c r="G745" s="55" t="s">
        <v>145</v>
      </c>
      <c r="H745" s="125">
        <v>1</v>
      </c>
      <c r="I745" s="24">
        <v>10000</v>
      </c>
      <c r="J745" s="24">
        <f>H745*I745</f>
        <v>10000</v>
      </c>
    </row>
    <row r="746" spans="2:10" ht="18" x14ac:dyDescent="0.25">
      <c r="B746" s="18"/>
      <c r="C746" s="96"/>
      <c r="D746" s="57"/>
      <c r="E746" s="57"/>
      <c r="F746" s="58"/>
      <c r="G746" s="60"/>
      <c r="H746" s="59"/>
      <c r="I746" s="61"/>
      <c r="J746" s="61"/>
    </row>
    <row r="747" spans="2:10" ht="18" x14ac:dyDescent="0.25">
      <c r="B747" s="18"/>
      <c r="C747" s="96"/>
      <c r="D747" s="57"/>
      <c r="E747" s="57"/>
      <c r="F747" s="58"/>
      <c r="G747" s="60"/>
      <c r="H747" s="59"/>
      <c r="I747" s="61"/>
      <c r="J747" s="61"/>
    </row>
    <row r="748" spans="2:10" ht="18" x14ac:dyDescent="0.25">
      <c r="B748" s="18"/>
      <c r="C748" s="96"/>
      <c r="D748" s="57"/>
      <c r="E748" s="57"/>
      <c r="F748" s="58"/>
      <c r="G748" s="59"/>
      <c r="H748" s="60"/>
      <c r="I748" s="61"/>
      <c r="J748" s="61"/>
    </row>
    <row r="749" spans="2:10" ht="18" x14ac:dyDescent="0.25">
      <c r="B749" s="18"/>
      <c r="C749" s="16"/>
      <c r="D749" s="17"/>
      <c r="E749" s="17"/>
      <c r="F749" s="15"/>
      <c r="G749" s="18"/>
      <c r="H749" s="18"/>
      <c r="I749" s="18"/>
      <c r="J749" s="107"/>
    </row>
    <row r="750" spans="2:10" ht="18" x14ac:dyDescent="0.25">
      <c r="B750" s="18"/>
      <c r="C750" s="27" t="s">
        <v>94</v>
      </c>
      <c r="D750" s="10"/>
      <c r="E750" s="10"/>
      <c r="F750" s="28"/>
      <c r="G750" s="29"/>
      <c r="H750" s="29"/>
      <c r="I750" s="29"/>
      <c r="J750" s="108">
        <f>SUM(J744:J749)</f>
        <v>10000</v>
      </c>
    </row>
    <row r="751" spans="2:10" ht="18" x14ac:dyDescent="0.25">
      <c r="B751" s="18" t="s">
        <v>95</v>
      </c>
      <c r="C751" s="49" t="s">
        <v>96</v>
      </c>
      <c r="D751" s="50"/>
      <c r="E751" s="50"/>
      <c r="F751" s="50"/>
      <c r="G751" s="50"/>
      <c r="H751" s="50"/>
      <c r="I751" s="50"/>
      <c r="J751" s="110">
        <f>J739+J750</f>
        <v>14400</v>
      </c>
    </row>
    <row r="752" spans="2:10" ht="18" x14ac:dyDescent="0.25">
      <c r="B752" s="18" t="s">
        <v>97</v>
      </c>
      <c r="C752" s="49" t="s">
        <v>98</v>
      </c>
      <c r="D752" s="50"/>
      <c r="E752" s="50"/>
      <c r="F752" s="50"/>
      <c r="G752" s="50"/>
      <c r="H752" s="50"/>
      <c r="I752" s="64" t="s">
        <v>99</v>
      </c>
      <c r="J752" s="110"/>
    </row>
    <row r="753" spans="2:12" ht="18" x14ac:dyDescent="0.25">
      <c r="B753" s="18" t="s">
        <v>46</v>
      </c>
      <c r="C753" s="49" t="s">
        <v>100</v>
      </c>
      <c r="D753" s="50"/>
      <c r="E753" s="50"/>
      <c r="F753" s="50"/>
      <c r="G753" s="50"/>
      <c r="H753" s="50"/>
      <c r="I753" s="64" t="s">
        <v>99</v>
      </c>
      <c r="J753" s="110"/>
    </row>
    <row r="754" spans="2:12" ht="18.75" thickBot="1" x14ac:dyDescent="0.3">
      <c r="B754" s="18" t="s">
        <v>101</v>
      </c>
      <c r="C754" s="49" t="s">
        <v>102</v>
      </c>
      <c r="D754" s="50"/>
      <c r="E754" s="50"/>
      <c r="F754" s="50"/>
      <c r="G754" s="50"/>
      <c r="H754" s="50"/>
      <c r="I754" s="65" t="s">
        <v>103</v>
      </c>
      <c r="J754" s="110"/>
    </row>
    <row r="755" spans="2:12" ht="24" thickBot="1" x14ac:dyDescent="0.4">
      <c r="B755" s="29" t="s">
        <v>104</v>
      </c>
      <c r="C755" s="49" t="s">
        <v>105</v>
      </c>
      <c r="D755" s="50"/>
      <c r="E755" s="50"/>
      <c r="F755" s="50"/>
      <c r="G755" s="50"/>
      <c r="H755" s="318" t="s">
        <v>384</v>
      </c>
      <c r="I755" s="319"/>
      <c r="J755" s="103">
        <f>J751/E717</f>
        <v>14400</v>
      </c>
      <c r="L755" s="269">
        <f>J755</f>
        <v>14400</v>
      </c>
    </row>
    <row r="756" spans="2:12" ht="23.25" x14ac:dyDescent="0.35">
      <c r="B756" s="308" t="s">
        <v>381</v>
      </c>
      <c r="C756" s="49" t="s">
        <v>382</v>
      </c>
      <c r="D756" s="50"/>
      <c r="E756" s="50"/>
      <c r="F756" s="50"/>
      <c r="G756" s="50"/>
      <c r="H756" s="50"/>
      <c r="I756" s="65" t="s">
        <v>383</v>
      </c>
      <c r="J756" s="313">
        <f>J755*E717</f>
        <v>14400</v>
      </c>
      <c r="L756" s="307"/>
    </row>
    <row r="757" spans="2:12" ht="75" customHeight="1" x14ac:dyDescent="0.25"/>
    <row r="758" spans="2:12" ht="18" x14ac:dyDescent="0.25">
      <c r="B758" s="1" t="s">
        <v>53</v>
      </c>
      <c r="C758" s="1"/>
      <c r="D758" s="1"/>
      <c r="E758" s="1"/>
      <c r="G758" s="75"/>
      <c r="H758" s="111"/>
      <c r="I758" s="111" t="s">
        <v>375</v>
      </c>
      <c r="J758" s="74"/>
    </row>
    <row r="759" spans="2:12" ht="18" x14ac:dyDescent="0.25">
      <c r="B759" s="1"/>
      <c r="C759" s="1"/>
      <c r="D759" s="1"/>
      <c r="E759" s="1"/>
      <c r="G759" s="75"/>
      <c r="H759" s="111"/>
      <c r="I759" s="111"/>
      <c r="J759" s="74"/>
    </row>
    <row r="760" spans="2:12" ht="18" x14ac:dyDescent="0.25">
      <c r="B760" s="2"/>
      <c r="C760" s="2"/>
      <c r="D760" s="77"/>
      <c r="E760" s="2"/>
      <c r="F760" s="2"/>
      <c r="G760" s="74"/>
      <c r="H760" s="78"/>
      <c r="I760" s="78"/>
      <c r="J760" s="76"/>
    </row>
    <row r="761" spans="2:12" ht="18" x14ac:dyDescent="0.25">
      <c r="B761" s="79" t="s">
        <v>146</v>
      </c>
      <c r="C761" s="286"/>
      <c r="D761" s="286"/>
      <c r="E761" s="2"/>
      <c r="G761" s="80"/>
      <c r="H761" s="80"/>
      <c r="I761" s="80" t="s">
        <v>365</v>
      </c>
      <c r="J761" s="76"/>
    </row>
    <row r="762" spans="2:12" ht="18" x14ac:dyDescent="0.25">
      <c r="B762" s="81" t="s">
        <v>356</v>
      </c>
      <c r="C762" s="287"/>
      <c r="D762" s="81"/>
      <c r="E762" s="1"/>
      <c r="F762" s="75"/>
      <c r="G762" s="75"/>
      <c r="H762" s="75"/>
      <c r="I762" s="75" t="s">
        <v>366</v>
      </c>
      <c r="J762" s="76"/>
    </row>
    <row r="763" spans="2:12" ht="18" x14ac:dyDescent="0.25">
      <c r="B763" s="82"/>
      <c r="C763" s="2"/>
      <c r="D763" s="2"/>
      <c r="E763" s="77"/>
      <c r="F763" s="2"/>
      <c r="G763" s="2"/>
      <c r="H763" s="2"/>
      <c r="I763" s="78"/>
      <c r="J763" s="78"/>
    </row>
    <row r="764" spans="2:12" ht="18" x14ac:dyDescent="0.25">
      <c r="B764" s="82"/>
      <c r="C764" s="2"/>
      <c r="D764" s="2"/>
      <c r="E764" s="77"/>
      <c r="F764" s="2"/>
      <c r="G764" s="2"/>
      <c r="H764" s="2"/>
      <c r="I764" s="78"/>
      <c r="J764" s="78"/>
    </row>
    <row r="765" spans="2:12" ht="18" x14ac:dyDescent="0.25">
      <c r="B765" s="82"/>
      <c r="C765" s="2"/>
      <c r="D765" s="2"/>
      <c r="E765" s="77"/>
      <c r="F765" s="2"/>
      <c r="G765" s="2"/>
      <c r="H765" s="2"/>
      <c r="I765" s="78"/>
      <c r="J765" s="78"/>
    </row>
    <row r="766" spans="2:12" ht="18" x14ac:dyDescent="0.25">
      <c r="B766" s="2"/>
      <c r="C766" s="76"/>
      <c r="D766" s="75"/>
      <c r="F766" s="81" t="s">
        <v>379</v>
      </c>
      <c r="G766" s="2"/>
      <c r="I766" s="83"/>
    </row>
    <row r="767" spans="2:12" ht="18" x14ac:dyDescent="0.25">
      <c r="B767" s="2"/>
      <c r="C767" s="76"/>
      <c r="D767" s="75"/>
      <c r="F767" s="81"/>
      <c r="G767" s="2"/>
      <c r="I767" s="83"/>
    </row>
    <row r="768" spans="2:12" ht="18" x14ac:dyDescent="0.25">
      <c r="B768" s="2"/>
      <c r="C768" s="76"/>
      <c r="D768" s="2"/>
      <c r="E768" s="2"/>
      <c r="F768" s="74"/>
      <c r="G768" s="2"/>
      <c r="H768" s="82"/>
      <c r="I768" s="84"/>
      <c r="J768" s="74"/>
    </row>
    <row r="769" spans="2:12" ht="18" x14ac:dyDescent="0.25">
      <c r="B769" s="85"/>
      <c r="C769" s="76"/>
      <c r="D769" s="85"/>
      <c r="E769" s="85"/>
      <c r="F769" s="80" t="s">
        <v>376</v>
      </c>
      <c r="G769" s="85"/>
      <c r="H769" s="78"/>
      <c r="I769" s="86"/>
      <c r="J769" s="74"/>
    </row>
    <row r="770" spans="2:12" ht="18.75" thickBot="1" x14ac:dyDescent="0.3">
      <c r="B770" s="2"/>
      <c r="C770" s="76"/>
      <c r="D770" s="87"/>
      <c r="E770" s="2"/>
      <c r="F770" s="137" t="s">
        <v>377</v>
      </c>
      <c r="G770" s="2"/>
      <c r="H770" s="80"/>
      <c r="I770" s="2"/>
      <c r="J770" s="74"/>
    </row>
    <row r="771" spans="2:12" ht="24" thickBot="1" x14ac:dyDescent="0.4">
      <c r="B771" s="2"/>
      <c r="C771" s="76"/>
      <c r="D771" s="1"/>
      <c r="E771" s="2"/>
      <c r="F771" s="137"/>
      <c r="G771" s="2"/>
      <c r="H771" s="1"/>
      <c r="I771" s="83"/>
      <c r="J771" s="74"/>
      <c r="L771" s="270">
        <f>SUM(L1:L770)</f>
        <v>478074.51399999997</v>
      </c>
    </row>
  </sheetData>
  <mergeCells count="206">
    <mergeCell ref="I77:I78"/>
    <mergeCell ref="J77:J78"/>
    <mergeCell ref="C22:F23"/>
    <mergeCell ref="G22:G23"/>
    <mergeCell ref="H22:H23"/>
    <mergeCell ref="B647:J647"/>
    <mergeCell ref="C655:F656"/>
    <mergeCell ref="I547:I548"/>
    <mergeCell ref="J547:J548"/>
    <mergeCell ref="C613:F614"/>
    <mergeCell ref="G613:G614"/>
    <mergeCell ref="H613:H614"/>
    <mergeCell ref="I613:I614"/>
    <mergeCell ref="J613:J614"/>
    <mergeCell ref="B583:J583"/>
    <mergeCell ref="C591:F592"/>
    <mergeCell ref="G591:G592"/>
    <mergeCell ref="H591:H592"/>
    <mergeCell ref="I591:I592"/>
    <mergeCell ref="J591:J592"/>
    <mergeCell ref="C601:F602"/>
    <mergeCell ref="G601:G602"/>
    <mergeCell ref="H601:H602"/>
    <mergeCell ref="I601:I602"/>
    <mergeCell ref="G99:G100"/>
    <mergeCell ref="H99:H100"/>
    <mergeCell ref="I99:I100"/>
    <mergeCell ref="J99:J100"/>
    <mergeCell ref="H49:I49"/>
    <mergeCell ref="I676:I677"/>
    <mergeCell ref="J676:J677"/>
    <mergeCell ref="B5:J5"/>
    <mergeCell ref="C13:F14"/>
    <mergeCell ref="G13:G14"/>
    <mergeCell ref="H13:H14"/>
    <mergeCell ref="I13:I14"/>
    <mergeCell ref="J13:J14"/>
    <mergeCell ref="B519:J519"/>
    <mergeCell ref="F523:J523"/>
    <mergeCell ref="C528:F529"/>
    <mergeCell ref="G528:G529"/>
    <mergeCell ref="H528:H529"/>
    <mergeCell ref="I528:I529"/>
    <mergeCell ref="J528:J529"/>
    <mergeCell ref="B69:J69"/>
    <mergeCell ref="C77:F78"/>
    <mergeCell ref="G77:G78"/>
    <mergeCell ref="H77:H78"/>
    <mergeCell ref="C216:F217"/>
    <mergeCell ref="G216:G217"/>
    <mergeCell ref="H216:H217"/>
    <mergeCell ref="I216:I217"/>
    <mergeCell ref="J216:J217"/>
    <mergeCell ref="I22:I23"/>
    <mergeCell ref="J22:J23"/>
    <mergeCell ref="C33:F34"/>
    <mergeCell ref="G33:G34"/>
    <mergeCell ref="H33:H34"/>
    <mergeCell ref="I33:I34"/>
    <mergeCell ref="J33:J34"/>
    <mergeCell ref="B132:J132"/>
    <mergeCell ref="C139:F140"/>
    <mergeCell ref="G139:G140"/>
    <mergeCell ref="H139:H140"/>
    <mergeCell ref="I139:I140"/>
    <mergeCell ref="J139:J140"/>
    <mergeCell ref="C87:F88"/>
    <mergeCell ref="G87:G88"/>
    <mergeCell ref="H87:H88"/>
    <mergeCell ref="I87:I88"/>
    <mergeCell ref="J87:J88"/>
    <mergeCell ref="C99:F100"/>
    <mergeCell ref="H113:I113"/>
    <mergeCell ref="B199:J199"/>
    <mergeCell ref="C207:F208"/>
    <mergeCell ref="G207:G208"/>
    <mergeCell ref="H207:H208"/>
    <mergeCell ref="I207:I208"/>
    <mergeCell ref="J207:J208"/>
    <mergeCell ref="C153:F154"/>
    <mergeCell ref="G153:G154"/>
    <mergeCell ref="H153:H154"/>
    <mergeCell ref="I153:I154"/>
    <mergeCell ref="J153:J154"/>
    <mergeCell ref="C164:F165"/>
    <mergeCell ref="G164:G165"/>
    <mergeCell ref="H164:H165"/>
    <mergeCell ref="I164:I165"/>
    <mergeCell ref="J164:J165"/>
    <mergeCell ref="H180:I180"/>
    <mergeCell ref="C228:F229"/>
    <mergeCell ref="G228:G229"/>
    <mergeCell ref="H228:H229"/>
    <mergeCell ref="I228:I229"/>
    <mergeCell ref="J228:J229"/>
    <mergeCell ref="B327:J327"/>
    <mergeCell ref="C335:F336"/>
    <mergeCell ref="G335:G336"/>
    <mergeCell ref="H335:H336"/>
    <mergeCell ref="I335:I336"/>
    <mergeCell ref="J335:J336"/>
    <mergeCell ref="H243:I243"/>
    <mergeCell ref="C344:F345"/>
    <mergeCell ref="G344:G345"/>
    <mergeCell ref="B263:J263"/>
    <mergeCell ref="C271:F272"/>
    <mergeCell ref="G271:G272"/>
    <mergeCell ref="H271:H272"/>
    <mergeCell ref="I271:I272"/>
    <mergeCell ref="J271:J272"/>
    <mergeCell ref="C296:F296"/>
    <mergeCell ref="C280:F281"/>
    <mergeCell ref="G280:G281"/>
    <mergeCell ref="H280:H281"/>
    <mergeCell ref="I280:I281"/>
    <mergeCell ref="J280:J281"/>
    <mergeCell ref="C291:F292"/>
    <mergeCell ref="G291:G292"/>
    <mergeCell ref="H291:H292"/>
    <mergeCell ref="I291:I292"/>
    <mergeCell ref="J291:J292"/>
    <mergeCell ref="H344:H345"/>
    <mergeCell ref="I344:I345"/>
    <mergeCell ref="J344:J345"/>
    <mergeCell ref="H307:I307"/>
    <mergeCell ref="J406:J407"/>
    <mergeCell ref="C416:F417"/>
    <mergeCell ref="G416:G417"/>
    <mergeCell ref="H416:H417"/>
    <mergeCell ref="I416:I417"/>
    <mergeCell ref="J416:J417"/>
    <mergeCell ref="B390:J390"/>
    <mergeCell ref="C397:F398"/>
    <mergeCell ref="G397:G398"/>
    <mergeCell ref="H397:H398"/>
    <mergeCell ref="I397:I398"/>
    <mergeCell ref="J397:J398"/>
    <mergeCell ref="C354:F355"/>
    <mergeCell ref="G354:G355"/>
    <mergeCell ref="H354:H355"/>
    <mergeCell ref="I354:I355"/>
    <mergeCell ref="J354:J355"/>
    <mergeCell ref="J655:J656"/>
    <mergeCell ref="C664:F665"/>
    <mergeCell ref="G664:G665"/>
    <mergeCell ref="H664:H665"/>
    <mergeCell ref="I664:I665"/>
    <mergeCell ref="J664:J665"/>
    <mergeCell ref="C472:F473"/>
    <mergeCell ref="G472:G473"/>
    <mergeCell ref="H472:H473"/>
    <mergeCell ref="I472:I473"/>
    <mergeCell ref="J472:J473"/>
    <mergeCell ref="C482:F483"/>
    <mergeCell ref="G482:G483"/>
    <mergeCell ref="H482:H483"/>
    <mergeCell ref="I482:I483"/>
    <mergeCell ref="J482:J483"/>
    <mergeCell ref="C537:F538"/>
    <mergeCell ref="G537:G538"/>
    <mergeCell ref="H537:H538"/>
    <mergeCell ref="J537:J538"/>
    <mergeCell ref="C547:F548"/>
    <mergeCell ref="G547:G548"/>
    <mergeCell ref="H547:H548"/>
    <mergeCell ref="J740:J741"/>
    <mergeCell ref="B711:J711"/>
    <mergeCell ref="C719:F720"/>
    <mergeCell ref="G719:G720"/>
    <mergeCell ref="H719:H720"/>
    <mergeCell ref="I719:I720"/>
    <mergeCell ref="J719:J720"/>
    <mergeCell ref="C728:F729"/>
    <mergeCell ref="G728:G729"/>
    <mergeCell ref="H728:H729"/>
    <mergeCell ref="I728:I729"/>
    <mergeCell ref="J728:J729"/>
    <mergeCell ref="C681:F682"/>
    <mergeCell ref="J601:J602"/>
    <mergeCell ref="C676:F677"/>
    <mergeCell ref="G676:G677"/>
    <mergeCell ref="H676:H677"/>
    <mergeCell ref="H371:I371"/>
    <mergeCell ref="H436:I436"/>
    <mergeCell ref="H499:I499"/>
    <mergeCell ref="H563:I563"/>
    <mergeCell ref="H691:I691"/>
    <mergeCell ref="H755:I755"/>
    <mergeCell ref="C740:F741"/>
    <mergeCell ref="G740:G741"/>
    <mergeCell ref="H740:H741"/>
    <mergeCell ref="I740:I741"/>
    <mergeCell ref="G655:G656"/>
    <mergeCell ref="H655:H656"/>
    <mergeCell ref="I655:I656"/>
    <mergeCell ref="B455:J455"/>
    <mergeCell ref="C463:F464"/>
    <mergeCell ref="G463:G464"/>
    <mergeCell ref="H463:H464"/>
    <mergeCell ref="I463:I464"/>
    <mergeCell ref="J463:J464"/>
    <mergeCell ref="C406:F407"/>
    <mergeCell ref="G406:G407"/>
    <mergeCell ref="H406:H407"/>
    <mergeCell ref="I406:I407"/>
    <mergeCell ref="I537:I538"/>
  </mergeCells>
  <printOptions horizontalCentered="1"/>
  <pageMargins left="0.25" right="0.25" top="0.6" bottom="0" header="0.5" footer="0.25"/>
  <pageSetup scale="62" orientation="portrait" r:id="rId1"/>
  <headerFooter>
    <oddFooter>&amp;RPage &amp;P of &amp;N</oddFooter>
  </headerFooter>
  <rowBreaks count="11" manualBreakCount="11">
    <brk id="64" max="16383" man="1"/>
    <brk id="128" max="10" man="1"/>
    <brk id="194" max="10" man="1"/>
    <brk id="258" max="10" man="1"/>
    <brk id="322" max="10" man="1"/>
    <brk id="386" max="10" man="1"/>
    <brk id="450" max="10" man="1"/>
    <brk id="514" max="10" man="1"/>
    <brk id="578" max="10" man="1"/>
    <brk id="642" max="10" man="1"/>
    <brk id="70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18"/>
  <sheetViews>
    <sheetView view="pageBreakPreview" zoomScale="115" zoomScaleNormal="100" zoomScaleSheetLayoutView="115" workbookViewId="0">
      <selection activeCell="A271" sqref="A271:XFD271"/>
    </sheetView>
  </sheetViews>
  <sheetFormatPr defaultRowHeight="15" x14ac:dyDescent="0.25"/>
  <cols>
    <col min="1" max="1" width="12.7109375" customWidth="1"/>
    <col min="2" max="2" width="5.7109375" customWidth="1"/>
    <col min="3" max="3" width="23.28515625" customWidth="1"/>
    <col min="4" max="4" width="5.7109375" style="117" customWidth="1"/>
    <col min="5" max="5" width="12.7109375" customWidth="1"/>
    <col min="6" max="6" width="22.42578125" customWidth="1"/>
    <col min="7" max="7" width="14.28515625" customWidth="1"/>
    <col min="8" max="9" width="12.7109375" customWidth="1"/>
    <col min="10" max="10" width="6.5703125" customWidth="1"/>
    <col min="11" max="13" width="12.7109375" customWidth="1"/>
  </cols>
  <sheetData>
    <row r="1" spans="1:14" ht="20.100000000000001" customHeight="1" x14ac:dyDescent="0.25">
      <c r="A1" s="104" t="s">
        <v>142</v>
      </c>
      <c r="C1" s="2" t="s">
        <v>370</v>
      </c>
      <c r="F1" s="3"/>
      <c r="G1" s="2"/>
      <c r="H1" s="1"/>
      <c r="I1" s="4"/>
      <c r="J1" s="3"/>
    </row>
    <row r="2" spans="1:14" ht="20.100000000000001" customHeight="1" x14ac:dyDescent="0.25">
      <c r="A2" s="104" t="s">
        <v>143</v>
      </c>
      <c r="C2" s="2" t="s">
        <v>372</v>
      </c>
      <c r="F2" s="3"/>
      <c r="G2" s="2"/>
      <c r="H2" s="1"/>
      <c r="I2" s="4"/>
      <c r="J2" s="3"/>
    </row>
    <row r="3" spans="1:14" ht="20.100000000000001" customHeight="1" x14ac:dyDescent="0.25">
      <c r="A3" s="104"/>
      <c r="C3" s="2"/>
      <c r="F3" s="3"/>
      <c r="G3" s="2"/>
      <c r="H3" s="1"/>
      <c r="I3" s="4"/>
      <c r="J3" s="3"/>
    </row>
    <row r="4" spans="1:14" ht="20.100000000000001" customHeight="1" x14ac:dyDescent="0.25">
      <c r="A4" s="354" t="s">
        <v>203</v>
      </c>
      <c r="B4" s="354"/>
      <c r="C4" s="354"/>
      <c r="D4" s="354"/>
      <c r="E4" s="354"/>
      <c r="F4" s="354"/>
      <c r="G4" s="354"/>
      <c r="H4" s="354"/>
      <c r="I4" s="354"/>
      <c r="J4" s="354"/>
    </row>
    <row r="5" spans="1:14" ht="18" customHeight="1" x14ac:dyDescent="0.25">
      <c r="A5" s="154"/>
      <c r="B5" s="2"/>
      <c r="C5" s="1"/>
      <c r="E5" s="2"/>
      <c r="F5" s="3"/>
      <c r="G5" s="2"/>
      <c r="H5" s="1"/>
      <c r="I5" s="4"/>
      <c r="J5" s="3"/>
    </row>
    <row r="6" spans="1:14" ht="20.100000000000001" customHeight="1" x14ac:dyDescent="0.25">
      <c r="A6" s="223" t="s">
        <v>20</v>
      </c>
      <c r="B6" s="224"/>
      <c r="C6" s="224" t="s">
        <v>357</v>
      </c>
      <c r="D6" s="245"/>
      <c r="E6" s="224"/>
      <c r="F6" s="142"/>
      <c r="G6" s="142"/>
      <c r="H6" s="142"/>
      <c r="I6" s="142"/>
      <c r="J6" s="142"/>
      <c r="K6" s="143"/>
    </row>
    <row r="7" spans="1:14" ht="20.100000000000001" customHeight="1" x14ac:dyDescent="0.25">
      <c r="A7" s="155"/>
      <c r="B7" s="143"/>
      <c r="C7" s="143"/>
      <c r="D7" s="246"/>
      <c r="E7" s="143"/>
      <c r="F7" s="143"/>
      <c r="G7" s="143"/>
      <c r="H7" s="143"/>
      <c r="I7" s="143"/>
      <c r="J7" s="143"/>
      <c r="K7" s="143"/>
    </row>
    <row r="8" spans="1:14" ht="20.100000000000001" customHeight="1" x14ac:dyDescent="0.25">
      <c r="A8" s="158"/>
      <c r="B8" s="159"/>
      <c r="C8" s="157" t="s">
        <v>148</v>
      </c>
      <c r="D8" s="219"/>
      <c r="E8" s="161"/>
      <c r="F8" s="161"/>
      <c r="G8" s="160"/>
      <c r="H8" s="160"/>
      <c r="I8" s="160"/>
      <c r="J8" s="162"/>
      <c r="K8" s="158"/>
      <c r="L8" s="163"/>
      <c r="M8" s="163"/>
      <c r="N8" s="163"/>
    </row>
    <row r="9" spans="1:14" ht="20.100000000000001" customHeight="1" x14ac:dyDescent="0.25">
      <c r="A9" s="158"/>
      <c r="B9" s="159"/>
      <c r="C9" s="157"/>
      <c r="D9" s="219"/>
      <c r="E9" s="161"/>
      <c r="F9" s="161"/>
      <c r="G9" s="160"/>
      <c r="H9" s="160"/>
      <c r="I9" s="160"/>
      <c r="J9" s="162"/>
      <c r="K9" s="158"/>
      <c r="L9" s="163"/>
      <c r="M9" s="163"/>
      <c r="N9" s="163"/>
    </row>
    <row r="10" spans="1:14" ht="20.100000000000001" customHeight="1" x14ac:dyDescent="0.25">
      <c r="A10" s="158"/>
      <c r="B10" s="159"/>
      <c r="C10" s="219" t="s">
        <v>167</v>
      </c>
      <c r="D10" s="219" t="s">
        <v>168</v>
      </c>
      <c r="E10" s="227">
        <v>1</v>
      </c>
      <c r="F10" s="232" t="s">
        <v>169</v>
      </c>
      <c r="G10" s="162"/>
      <c r="H10" s="162"/>
      <c r="I10" s="162"/>
      <c r="J10" s="162"/>
      <c r="K10" s="158"/>
      <c r="L10" s="163"/>
      <c r="M10" s="163"/>
      <c r="N10" s="163"/>
    </row>
    <row r="11" spans="1:14" ht="20.100000000000001" customHeight="1" x14ac:dyDescent="0.25">
      <c r="A11" s="158"/>
      <c r="B11" s="159"/>
      <c r="C11" s="159"/>
      <c r="D11" s="177"/>
      <c r="E11" s="166"/>
      <c r="F11" s="165"/>
      <c r="G11" s="162"/>
      <c r="H11" s="162"/>
      <c r="I11" s="162"/>
      <c r="J11" s="162"/>
      <c r="K11" s="158"/>
      <c r="L11" s="163"/>
      <c r="M11" s="163"/>
      <c r="N11" s="163"/>
    </row>
    <row r="12" spans="1:14" ht="20.100000000000001" customHeight="1" x14ac:dyDescent="0.25">
      <c r="A12" s="158"/>
      <c r="B12" s="159"/>
      <c r="C12" s="159"/>
      <c r="D12" s="177"/>
      <c r="E12" s="164"/>
      <c r="F12" s="165"/>
      <c r="G12" s="162"/>
      <c r="H12" s="162"/>
      <c r="I12" s="162"/>
      <c r="J12" s="162"/>
      <c r="K12" s="158"/>
      <c r="L12" s="163"/>
      <c r="M12" s="163"/>
      <c r="N12" s="163"/>
    </row>
    <row r="13" spans="1:14" ht="20.100000000000001" customHeight="1" x14ac:dyDescent="0.25">
      <c r="A13" s="223" t="s">
        <v>23</v>
      </c>
      <c r="B13" s="224"/>
      <c r="C13" s="224" t="s">
        <v>170</v>
      </c>
      <c r="D13" s="245"/>
      <c r="E13" s="224"/>
      <c r="F13" s="225"/>
      <c r="G13" s="162"/>
      <c r="H13" s="162"/>
      <c r="I13" s="162"/>
      <c r="J13" s="162"/>
      <c r="K13" s="158"/>
      <c r="L13" s="163"/>
      <c r="M13" s="163"/>
      <c r="N13" s="163"/>
    </row>
    <row r="14" spans="1:14" ht="20.100000000000001" customHeight="1" x14ac:dyDescent="0.25">
      <c r="A14" s="158"/>
      <c r="B14" s="167"/>
      <c r="C14" s="168"/>
      <c r="D14" s="205"/>
      <c r="E14" s="168"/>
      <c r="F14" s="168"/>
      <c r="G14" s="168"/>
      <c r="H14" s="168"/>
      <c r="I14" s="168"/>
      <c r="J14" s="169"/>
      <c r="K14" s="158"/>
      <c r="L14" s="163"/>
      <c r="M14" s="163"/>
      <c r="N14" s="163"/>
    </row>
    <row r="15" spans="1:14" ht="20.100000000000001" customHeight="1" x14ac:dyDescent="0.25">
      <c r="A15" s="158"/>
      <c r="B15" s="167"/>
      <c r="C15" s="168" t="s">
        <v>151</v>
      </c>
      <c r="D15" s="205"/>
      <c r="E15" s="168"/>
      <c r="F15" s="168"/>
      <c r="G15" s="168"/>
      <c r="H15" s="168"/>
      <c r="I15" s="168"/>
      <c r="J15" s="169"/>
      <c r="K15" s="158"/>
      <c r="L15" s="163"/>
      <c r="M15" s="163"/>
      <c r="N15" s="163"/>
    </row>
    <row r="16" spans="1:14" ht="20.100000000000001" customHeight="1" x14ac:dyDescent="0.25">
      <c r="A16" s="158"/>
      <c r="B16" s="162"/>
      <c r="C16" s="159"/>
      <c r="D16" s="177"/>
      <c r="E16" s="162"/>
      <c r="F16" s="162"/>
      <c r="G16" s="162"/>
      <c r="H16" s="162"/>
      <c r="I16" s="162"/>
      <c r="J16" s="162"/>
      <c r="K16" s="158"/>
      <c r="L16" s="163"/>
      <c r="M16" s="163"/>
      <c r="N16" s="163"/>
    </row>
    <row r="17" spans="1:14" ht="20.100000000000001" customHeight="1" x14ac:dyDescent="0.25">
      <c r="A17" s="158"/>
      <c r="B17" s="162"/>
      <c r="C17" s="200" t="s">
        <v>172</v>
      </c>
      <c r="D17" s="177" t="s">
        <v>168</v>
      </c>
      <c r="E17" s="344" t="s">
        <v>173</v>
      </c>
      <c r="F17" s="344"/>
      <c r="G17" s="177" t="s">
        <v>168</v>
      </c>
      <c r="H17" s="217">
        <v>15</v>
      </c>
      <c r="I17" s="172" t="s">
        <v>24</v>
      </c>
      <c r="J17" s="173"/>
      <c r="K17" s="158"/>
      <c r="L17" s="163"/>
      <c r="M17" s="163"/>
      <c r="N17" s="163"/>
    </row>
    <row r="18" spans="1:14" ht="20.100000000000001" customHeight="1" x14ac:dyDescent="0.25">
      <c r="A18" s="158"/>
      <c r="B18" s="162"/>
      <c r="C18" s="200" t="s">
        <v>174</v>
      </c>
      <c r="D18" s="177" t="s">
        <v>168</v>
      </c>
      <c r="E18" s="344" t="s">
        <v>175</v>
      </c>
      <c r="F18" s="344"/>
      <c r="G18" s="177" t="s">
        <v>168</v>
      </c>
      <c r="H18" s="217">
        <v>25.2</v>
      </c>
      <c r="I18" s="172" t="s">
        <v>24</v>
      </c>
      <c r="J18" s="173"/>
      <c r="K18" s="158"/>
      <c r="L18" s="163"/>
      <c r="M18" s="163"/>
      <c r="N18" s="163"/>
    </row>
    <row r="19" spans="1:14" ht="20.100000000000001" customHeight="1" x14ac:dyDescent="0.25">
      <c r="A19" s="158"/>
      <c r="B19" s="162"/>
      <c r="C19" s="201" t="s">
        <v>176</v>
      </c>
      <c r="D19" s="202" t="s">
        <v>168</v>
      </c>
      <c r="E19" s="352" t="s">
        <v>178</v>
      </c>
      <c r="F19" s="352"/>
      <c r="G19" s="202" t="s">
        <v>168</v>
      </c>
      <c r="H19" s="204">
        <v>33.052500000000002</v>
      </c>
      <c r="I19" s="203" t="s">
        <v>24</v>
      </c>
      <c r="J19" s="173"/>
      <c r="K19" s="158"/>
      <c r="L19" s="163"/>
      <c r="M19" s="163"/>
      <c r="N19" s="163"/>
    </row>
    <row r="20" spans="1:14" ht="20.100000000000001" customHeight="1" x14ac:dyDescent="0.25">
      <c r="A20" s="158"/>
      <c r="B20" s="162"/>
      <c r="C20" s="160" t="s">
        <v>19</v>
      </c>
      <c r="D20" s="219"/>
      <c r="E20" s="160"/>
      <c r="F20" s="160"/>
      <c r="G20" s="219" t="s">
        <v>168</v>
      </c>
      <c r="H20" s="243">
        <f>SUM(H17:H19)</f>
        <v>73.252499999999998</v>
      </c>
      <c r="I20" s="244" t="s">
        <v>24</v>
      </c>
      <c r="J20" s="174"/>
      <c r="K20" s="158"/>
      <c r="L20" s="163"/>
      <c r="M20" s="163"/>
      <c r="N20" s="163"/>
    </row>
    <row r="21" spans="1:14" ht="20.100000000000001" customHeight="1" x14ac:dyDescent="0.25">
      <c r="A21" s="158"/>
      <c r="B21" s="162"/>
      <c r="C21" s="160"/>
      <c r="D21" s="177"/>
      <c r="E21" s="162"/>
      <c r="F21" s="162"/>
      <c r="G21" s="177"/>
      <c r="H21" s="164"/>
      <c r="I21" s="172"/>
      <c r="J21" s="174"/>
      <c r="K21" s="158"/>
      <c r="L21" s="163"/>
      <c r="M21" s="163"/>
      <c r="N21" s="163"/>
    </row>
    <row r="22" spans="1:14" ht="20.100000000000001" customHeight="1" x14ac:dyDescent="0.25">
      <c r="A22" s="158"/>
      <c r="B22" s="162"/>
      <c r="C22" s="159" t="s">
        <v>171</v>
      </c>
      <c r="D22" s="177" t="s">
        <v>168</v>
      </c>
      <c r="E22" s="353" t="s">
        <v>184</v>
      </c>
      <c r="F22" s="353"/>
      <c r="G22" s="177" t="s">
        <v>168</v>
      </c>
      <c r="H22" s="164">
        <f>73.25*0.85</f>
        <v>62.262499999999996</v>
      </c>
      <c r="I22" s="172" t="s">
        <v>115</v>
      </c>
      <c r="J22" s="173"/>
      <c r="K22" s="206"/>
      <c r="L22" s="163"/>
      <c r="M22" s="163"/>
      <c r="N22" s="163"/>
    </row>
    <row r="23" spans="1:14" ht="20.100000000000001" customHeight="1" x14ac:dyDescent="0.25">
      <c r="A23" s="158"/>
      <c r="B23" s="162"/>
      <c r="C23" s="208" t="s">
        <v>180</v>
      </c>
      <c r="D23" s="177" t="s">
        <v>168</v>
      </c>
      <c r="E23" s="355" t="s">
        <v>185</v>
      </c>
      <c r="F23" s="355"/>
      <c r="G23" s="177" t="s">
        <v>168</v>
      </c>
      <c r="H23" s="210">
        <f>H22*0.2</f>
        <v>12.452500000000001</v>
      </c>
      <c r="I23" s="172" t="s">
        <v>115</v>
      </c>
      <c r="J23" s="169"/>
      <c r="K23" s="158"/>
      <c r="L23" s="209"/>
      <c r="M23" s="163"/>
      <c r="N23" s="163"/>
    </row>
    <row r="24" spans="1:14" ht="20.100000000000001" customHeight="1" x14ac:dyDescent="0.25">
      <c r="A24" s="158"/>
      <c r="B24" s="162"/>
      <c r="C24" s="163"/>
      <c r="D24" s="247"/>
      <c r="E24" s="163"/>
      <c r="F24" s="163"/>
      <c r="G24" s="163"/>
      <c r="H24" s="163"/>
      <c r="I24" s="163"/>
      <c r="K24" s="158"/>
      <c r="L24" s="163"/>
      <c r="M24" s="163"/>
      <c r="N24" s="163"/>
    </row>
    <row r="25" spans="1:14" ht="20.100000000000001" customHeight="1" x14ac:dyDescent="0.25">
      <c r="A25" s="158"/>
      <c r="B25" s="162"/>
      <c r="C25" s="162" t="s">
        <v>182</v>
      </c>
      <c r="D25" s="177" t="s">
        <v>168</v>
      </c>
      <c r="E25" s="162" t="s">
        <v>238</v>
      </c>
      <c r="F25" s="162"/>
      <c r="G25" s="162"/>
      <c r="H25" s="162"/>
      <c r="I25" s="162"/>
      <c r="J25" s="169"/>
      <c r="K25" s="158"/>
      <c r="L25" s="163"/>
      <c r="M25" s="163"/>
      <c r="N25" s="163"/>
    </row>
    <row r="26" spans="1:14" ht="20.100000000000001" customHeight="1" x14ac:dyDescent="0.25">
      <c r="A26" s="158"/>
      <c r="B26" s="162"/>
      <c r="C26" s="162" t="s">
        <v>182</v>
      </c>
      <c r="D26" s="177" t="s">
        <v>168</v>
      </c>
      <c r="E26" s="200" t="s">
        <v>181</v>
      </c>
      <c r="F26" s="200"/>
      <c r="G26" s="200"/>
      <c r="H26" s="162"/>
      <c r="I26" s="162"/>
      <c r="J26" s="174"/>
      <c r="K26" s="158"/>
      <c r="L26" s="163"/>
      <c r="M26" s="163"/>
      <c r="N26" s="163"/>
    </row>
    <row r="27" spans="1:14" ht="20.100000000000001" customHeight="1" x14ac:dyDescent="0.25">
      <c r="A27" s="158"/>
      <c r="B27" s="162"/>
      <c r="C27" s="160" t="s">
        <v>182</v>
      </c>
      <c r="D27" s="214" t="s">
        <v>168</v>
      </c>
      <c r="E27" s="215">
        <f>H22+H23</f>
        <v>74.715000000000003</v>
      </c>
      <c r="F27" s="161" t="s">
        <v>115</v>
      </c>
      <c r="G27" s="200"/>
      <c r="H27" s="211"/>
      <c r="I27" s="212"/>
      <c r="J27" s="176"/>
      <c r="K27" s="158"/>
      <c r="L27" s="163"/>
      <c r="M27" s="163"/>
      <c r="N27" s="163"/>
    </row>
    <row r="28" spans="1:14" ht="20.100000000000001" customHeight="1" x14ac:dyDescent="0.25">
      <c r="A28" s="158"/>
      <c r="B28" s="162"/>
      <c r="C28" s="177"/>
      <c r="D28" s="177"/>
      <c r="E28" s="177"/>
      <c r="F28" s="177"/>
      <c r="G28" s="162"/>
      <c r="H28" s="162"/>
      <c r="I28" s="174"/>
      <c r="J28" s="174"/>
      <c r="K28" s="158"/>
      <c r="L28" s="163"/>
      <c r="M28" s="163"/>
      <c r="N28" s="163"/>
    </row>
    <row r="29" spans="1:14" ht="20.100000000000001" customHeight="1" x14ac:dyDescent="0.25">
      <c r="A29" s="158"/>
      <c r="B29" s="162"/>
      <c r="C29" s="162"/>
      <c r="D29" s="177"/>
      <c r="E29" s="162"/>
      <c r="F29" s="162"/>
      <c r="G29" s="162"/>
      <c r="H29" s="162"/>
      <c r="I29" s="174"/>
      <c r="J29" s="173"/>
      <c r="K29" s="158"/>
      <c r="L29" s="163"/>
      <c r="M29" s="163"/>
      <c r="N29" s="163"/>
    </row>
    <row r="30" spans="1:14" ht="20.100000000000001" customHeight="1" x14ac:dyDescent="0.25">
      <c r="A30" s="223" t="s">
        <v>200</v>
      </c>
      <c r="B30" s="224"/>
      <c r="C30" s="224" t="s">
        <v>183</v>
      </c>
      <c r="D30" s="245"/>
      <c r="E30" s="224"/>
      <c r="F30" s="162"/>
      <c r="G30" s="162"/>
      <c r="H30" s="162"/>
      <c r="I30" s="174"/>
      <c r="J30" s="173"/>
      <c r="K30" s="158"/>
      <c r="L30" s="163"/>
      <c r="M30" s="163"/>
      <c r="N30" s="163"/>
    </row>
    <row r="31" spans="1:14" ht="20.100000000000001" customHeight="1" x14ac:dyDescent="0.25">
      <c r="A31" s="158"/>
      <c r="B31" s="162"/>
      <c r="C31" s="178"/>
      <c r="D31" s="234"/>
      <c r="E31" s="178"/>
      <c r="F31" s="178"/>
      <c r="G31" s="162"/>
      <c r="H31" s="162"/>
      <c r="I31" s="174"/>
      <c r="J31" s="173"/>
      <c r="K31" s="158"/>
      <c r="L31" s="163"/>
      <c r="M31" s="163"/>
      <c r="N31" s="163"/>
    </row>
    <row r="32" spans="1:14" ht="20.100000000000001" customHeight="1" x14ac:dyDescent="0.25">
      <c r="A32" s="158"/>
      <c r="B32" s="162"/>
      <c r="C32" s="216" t="s">
        <v>158</v>
      </c>
      <c r="D32" s="177"/>
      <c r="E32" s="162"/>
      <c r="F32" s="162"/>
      <c r="G32" s="162"/>
      <c r="H32" s="162"/>
      <c r="I32" s="174"/>
      <c r="J32" s="173"/>
      <c r="K32" s="158"/>
      <c r="L32" s="163"/>
      <c r="M32" s="163"/>
      <c r="N32" s="163"/>
    </row>
    <row r="33" spans="1:14" ht="20.100000000000001" customHeight="1" x14ac:dyDescent="0.25">
      <c r="A33" s="158"/>
      <c r="B33" s="162"/>
      <c r="C33" s="216"/>
      <c r="D33" s="177"/>
      <c r="E33" s="162"/>
      <c r="F33" s="162"/>
      <c r="G33" s="162"/>
      <c r="H33" s="162"/>
      <c r="I33" s="174"/>
      <c r="J33" s="173"/>
      <c r="K33" s="158"/>
      <c r="L33" s="163"/>
      <c r="M33" s="163"/>
      <c r="N33" s="163"/>
    </row>
    <row r="34" spans="1:14" ht="20.100000000000001" customHeight="1" x14ac:dyDescent="0.25">
      <c r="A34" s="158"/>
      <c r="B34" s="162"/>
      <c r="C34" s="184" t="s">
        <v>204</v>
      </c>
      <c r="D34" s="192"/>
      <c r="E34" s="169"/>
      <c r="F34" s="169"/>
      <c r="G34" s="168"/>
      <c r="H34" s="168"/>
      <c r="I34" s="168"/>
      <c r="J34" s="169"/>
      <c r="K34" s="158"/>
      <c r="L34" s="163"/>
      <c r="M34" s="163"/>
      <c r="N34" s="163"/>
    </row>
    <row r="35" spans="1:14" ht="20.100000000000001" customHeight="1" x14ac:dyDescent="0.25">
      <c r="A35" s="158"/>
      <c r="B35" s="162"/>
      <c r="C35" s="200" t="s">
        <v>172</v>
      </c>
      <c r="D35" s="177" t="s">
        <v>168</v>
      </c>
      <c r="E35" s="344" t="s">
        <v>173</v>
      </c>
      <c r="F35" s="344"/>
      <c r="G35" s="177" t="s">
        <v>168</v>
      </c>
      <c r="H35" s="175">
        <v>15</v>
      </c>
      <c r="I35" s="172" t="s">
        <v>24</v>
      </c>
      <c r="J35" s="169"/>
      <c r="K35" s="158"/>
      <c r="L35" s="163"/>
      <c r="M35" s="163"/>
      <c r="N35" s="163"/>
    </row>
    <row r="36" spans="1:14" ht="20.100000000000001" customHeight="1" x14ac:dyDescent="0.25">
      <c r="A36" s="158"/>
      <c r="B36" s="162"/>
      <c r="C36" s="200" t="s">
        <v>174</v>
      </c>
      <c r="D36" s="177" t="s">
        <v>168</v>
      </c>
      <c r="E36" s="344" t="s">
        <v>175</v>
      </c>
      <c r="F36" s="344"/>
      <c r="G36" s="177" t="s">
        <v>168</v>
      </c>
      <c r="H36" s="175">
        <v>25.2</v>
      </c>
      <c r="I36" s="172" t="s">
        <v>24</v>
      </c>
      <c r="J36" s="162"/>
      <c r="K36" s="158"/>
      <c r="L36" s="163"/>
      <c r="M36" s="163"/>
      <c r="N36" s="163"/>
    </row>
    <row r="37" spans="1:14" ht="20.100000000000001" customHeight="1" x14ac:dyDescent="0.25">
      <c r="A37" s="158"/>
      <c r="B37" s="162"/>
      <c r="C37" s="201" t="s">
        <v>176</v>
      </c>
      <c r="D37" s="202" t="s">
        <v>168</v>
      </c>
      <c r="E37" s="352" t="s">
        <v>178</v>
      </c>
      <c r="F37" s="352"/>
      <c r="G37" s="202" t="s">
        <v>168</v>
      </c>
      <c r="H37" s="204">
        <v>33.052500000000002</v>
      </c>
      <c r="I37" s="203" t="s">
        <v>24</v>
      </c>
      <c r="J37" s="162"/>
      <c r="K37" s="158"/>
      <c r="L37" s="163"/>
      <c r="M37" s="163"/>
      <c r="N37" s="163"/>
    </row>
    <row r="38" spans="1:14" ht="20.100000000000001" customHeight="1" x14ac:dyDescent="0.25">
      <c r="A38" s="158"/>
      <c r="B38" s="162"/>
      <c r="C38" s="160" t="s">
        <v>19</v>
      </c>
      <c r="D38" s="219"/>
      <c r="E38" s="160"/>
      <c r="F38" s="160"/>
      <c r="G38" s="219" t="s">
        <v>168</v>
      </c>
      <c r="H38" s="243">
        <f>SUM(H35:H37)</f>
        <v>73.252499999999998</v>
      </c>
      <c r="I38" s="244" t="s">
        <v>24</v>
      </c>
      <c r="J38" s="173"/>
      <c r="K38" s="158"/>
      <c r="L38" s="163"/>
      <c r="M38" s="163"/>
      <c r="N38" s="163"/>
    </row>
    <row r="39" spans="1:14" ht="20.100000000000001" customHeight="1" x14ac:dyDescent="0.25">
      <c r="A39" s="158"/>
      <c r="B39" s="162"/>
      <c r="C39" s="162"/>
      <c r="D39" s="248"/>
      <c r="E39" s="179"/>
      <c r="F39" s="179"/>
      <c r="G39" s="180"/>
      <c r="H39" s="180"/>
      <c r="I39" s="181"/>
      <c r="J39" s="173"/>
      <c r="K39" s="158"/>
      <c r="L39" s="163"/>
      <c r="M39" s="163"/>
      <c r="N39" s="163"/>
    </row>
    <row r="40" spans="1:14" ht="20.100000000000001" customHeight="1" x14ac:dyDescent="0.25">
      <c r="A40" s="158"/>
      <c r="B40" s="162"/>
      <c r="C40" s="159" t="s">
        <v>187</v>
      </c>
      <c r="D40" s="177" t="s">
        <v>168</v>
      </c>
      <c r="E40" s="353" t="s">
        <v>186</v>
      </c>
      <c r="F40" s="353"/>
      <c r="G40" s="177" t="s">
        <v>168</v>
      </c>
      <c r="H40" s="164">
        <f>73.25*0.15</f>
        <v>10.987499999999999</v>
      </c>
      <c r="I40" s="172" t="s">
        <v>115</v>
      </c>
      <c r="J40" s="173"/>
      <c r="K40" s="158"/>
      <c r="L40" s="163"/>
      <c r="M40" s="163"/>
      <c r="N40" s="163"/>
    </row>
    <row r="41" spans="1:14" ht="20.100000000000001" customHeight="1" x14ac:dyDescent="0.25">
      <c r="A41" s="158"/>
      <c r="B41" s="162"/>
      <c r="C41" s="162"/>
      <c r="D41" s="177"/>
      <c r="E41" s="162"/>
      <c r="F41" s="162"/>
      <c r="G41" s="177"/>
      <c r="H41" s="162"/>
      <c r="I41" s="162"/>
      <c r="J41" s="173"/>
      <c r="K41" s="158"/>
      <c r="L41" s="163"/>
      <c r="M41" s="163"/>
      <c r="N41" s="163"/>
    </row>
    <row r="42" spans="1:14" ht="20.100000000000001" customHeight="1" x14ac:dyDescent="0.25">
      <c r="A42" s="158"/>
      <c r="B42" s="162"/>
      <c r="C42" s="184" t="s">
        <v>205</v>
      </c>
      <c r="D42" s="177"/>
      <c r="E42" s="162"/>
      <c r="F42" s="162"/>
      <c r="G42" s="162"/>
      <c r="H42" s="162"/>
      <c r="I42" s="162"/>
      <c r="J42" s="173"/>
      <c r="K42" s="158"/>
      <c r="L42" s="163"/>
      <c r="M42" s="163"/>
      <c r="N42" s="163"/>
    </row>
    <row r="43" spans="1:14" ht="20.100000000000001" customHeight="1" x14ac:dyDescent="0.25">
      <c r="A43" s="158"/>
      <c r="B43" s="162"/>
      <c r="C43" s="200" t="s">
        <v>189</v>
      </c>
      <c r="D43" s="177" t="s">
        <v>168</v>
      </c>
      <c r="E43" s="170" t="s">
        <v>188</v>
      </c>
      <c r="F43" s="170"/>
      <c r="G43" s="177"/>
      <c r="H43" s="175"/>
      <c r="I43" s="172"/>
      <c r="J43" s="173"/>
      <c r="K43" s="158"/>
      <c r="L43" s="163"/>
      <c r="M43" s="163"/>
      <c r="N43" s="163"/>
    </row>
    <row r="44" spans="1:14" ht="20.100000000000001" customHeight="1" x14ac:dyDescent="0.25">
      <c r="A44" s="158"/>
      <c r="B44" s="162"/>
      <c r="C44" s="200" t="s">
        <v>189</v>
      </c>
      <c r="D44" s="177" t="s">
        <v>168</v>
      </c>
      <c r="E44" s="170">
        <f>(0.3*0.3)+(0.3*0.6)+(0.3*0.9)</f>
        <v>0.54</v>
      </c>
      <c r="F44" s="172" t="s">
        <v>24</v>
      </c>
      <c r="G44" s="177"/>
      <c r="H44" s="175"/>
      <c r="I44" s="172"/>
      <c r="J44" s="173"/>
      <c r="K44" s="158"/>
      <c r="L44" s="163"/>
      <c r="M44" s="163"/>
      <c r="N44" s="163"/>
    </row>
    <row r="45" spans="1:14" ht="20.100000000000001" customHeight="1" x14ac:dyDescent="0.25">
      <c r="A45" s="158"/>
      <c r="B45" s="162"/>
      <c r="C45" s="200"/>
      <c r="D45" s="177"/>
      <c r="E45" s="344"/>
      <c r="F45" s="344"/>
      <c r="G45" s="177"/>
      <c r="H45" s="217"/>
      <c r="I45" s="172"/>
      <c r="J45" s="173"/>
      <c r="K45" s="158"/>
      <c r="L45" s="163"/>
      <c r="M45" s="163"/>
      <c r="N45" s="163"/>
    </row>
    <row r="46" spans="1:14" ht="20.100000000000001" customHeight="1" x14ac:dyDescent="0.25">
      <c r="A46" s="158"/>
      <c r="B46" s="162"/>
      <c r="C46" s="159" t="s">
        <v>190</v>
      </c>
      <c r="D46" s="177" t="s">
        <v>168</v>
      </c>
      <c r="E46" s="353" t="s">
        <v>191</v>
      </c>
      <c r="F46" s="353"/>
      <c r="G46" s="177" t="s">
        <v>168</v>
      </c>
      <c r="H46" s="164">
        <f>0.54*2</f>
        <v>1.08</v>
      </c>
      <c r="I46" s="172" t="s">
        <v>115</v>
      </c>
      <c r="J46" s="173"/>
      <c r="K46" s="158"/>
      <c r="L46" s="163"/>
      <c r="M46" s="163"/>
      <c r="N46" s="163"/>
    </row>
    <row r="47" spans="1:14" ht="20.100000000000001" customHeight="1" x14ac:dyDescent="0.25">
      <c r="A47" s="158"/>
      <c r="B47" s="162"/>
      <c r="C47" s="159"/>
      <c r="D47" s="177"/>
      <c r="E47" s="189"/>
      <c r="F47" s="189"/>
      <c r="G47" s="177"/>
      <c r="H47" s="164"/>
      <c r="I47" s="172"/>
      <c r="J47" s="173"/>
      <c r="K47" s="158"/>
      <c r="L47" s="163"/>
      <c r="M47" s="163"/>
      <c r="N47" s="163"/>
    </row>
    <row r="48" spans="1:14" ht="20.100000000000001" customHeight="1" x14ac:dyDescent="0.25">
      <c r="A48" s="158"/>
      <c r="B48" s="162"/>
      <c r="C48" s="162" t="s">
        <v>182</v>
      </c>
      <c r="D48" s="171" t="s">
        <v>168</v>
      </c>
      <c r="E48" s="213" t="s">
        <v>231</v>
      </c>
      <c r="F48" s="200"/>
      <c r="G48" s="162"/>
      <c r="H48" s="162"/>
      <c r="I48" s="159"/>
      <c r="J48" s="173"/>
      <c r="K48" s="158"/>
      <c r="L48" s="163"/>
      <c r="M48" s="163"/>
      <c r="N48" s="163"/>
    </row>
    <row r="49" spans="1:14" ht="20.100000000000001" customHeight="1" x14ac:dyDescent="0.25">
      <c r="A49" s="158"/>
      <c r="B49" s="162"/>
      <c r="C49" s="160" t="s">
        <v>182</v>
      </c>
      <c r="D49" s="214" t="s">
        <v>168</v>
      </c>
      <c r="E49" s="215">
        <f>H40+H46</f>
        <v>12.067499999999999</v>
      </c>
      <c r="F49" s="161" t="s">
        <v>115</v>
      </c>
      <c r="G49" s="162"/>
      <c r="H49" s="162"/>
      <c r="I49" s="159"/>
      <c r="J49" s="173"/>
      <c r="K49" s="158"/>
      <c r="L49" s="163"/>
      <c r="M49" s="163"/>
      <c r="N49" s="163"/>
    </row>
    <row r="50" spans="1:14" ht="20.100000000000001" customHeight="1" thickBot="1" x14ac:dyDescent="0.3">
      <c r="A50" s="158"/>
      <c r="B50" s="162"/>
      <c r="C50" s="162"/>
      <c r="D50" s="177"/>
      <c r="E50" s="162"/>
      <c r="F50" s="162"/>
      <c r="G50" s="162"/>
      <c r="H50" s="162"/>
      <c r="I50" s="177"/>
      <c r="J50" s="173"/>
      <c r="K50" s="158"/>
      <c r="L50" s="163"/>
      <c r="M50" s="163"/>
      <c r="N50" s="163"/>
    </row>
    <row r="51" spans="1:14" ht="20.100000000000001" customHeight="1" thickBot="1" x14ac:dyDescent="0.3">
      <c r="A51" s="158"/>
      <c r="B51" s="162"/>
      <c r="C51" s="162" t="s">
        <v>193</v>
      </c>
      <c r="D51" s="177" t="s">
        <v>168</v>
      </c>
      <c r="E51" s="162" t="s">
        <v>194</v>
      </c>
      <c r="F51" s="162"/>
      <c r="G51" s="177" t="s">
        <v>168</v>
      </c>
      <c r="H51" s="162">
        <f>12.07*9</f>
        <v>108.63</v>
      </c>
      <c r="I51" s="177" t="s">
        <v>116</v>
      </c>
      <c r="J51" s="182"/>
      <c r="K51" s="158"/>
      <c r="L51" s="183"/>
      <c r="M51" s="163"/>
      <c r="N51" s="163"/>
    </row>
    <row r="52" spans="1:14" ht="20.100000000000001" customHeight="1" x14ac:dyDescent="0.25">
      <c r="A52" s="158"/>
      <c r="B52" s="184"/>
      <c r="C52" s="162"/>
      <c r="D52" s="195"/>
      <c r="E52" s="184"/>
      <c r="F52" s="185"/>
      <c r="G52" s="218" t="s">
        <v>195</v>
      </c>
      <c r="H52" s="193">
        <v>109</v>
      </c>
      <c r="I52" s="219" t="s">
        <v>116</v>
      </c>
      <c r="J52" s="187"/>
      <c r="K52" s="158"/>
      <c r="L52" s="163"/>
      <c r="M52" s="163"/>
      <c r="N52" s="163"/>
    </row>
    <row r="53" spans="1:14" ht="20.100000000000001" customHeight="1" x14ac:dyDescent="0.25">
      <c r="A53" s="158"/>
      <c r="B53" s="184"/>
      <c r="C53" s="162"/>
      <c r="D53" s="195"/>
      <c r="E53" s="184"/>
      <c r="F53" s="185"/>
      <c r="G53" s="218"/>
      <c r="H53" s="193"/>
      <c r="I53" s="219"/>
      <c r="J53" s="187"/>
      <c r="K53" s="158"/>
      <c r="L53" s="163"/>
      <c r="M53" s="163"/>
      <c r="N53" s="163"/>
    </row>
    <row r="54" spans="1:14" ht="20.100000000000001" customHeight="1" x14ac:dyDescent="0.25">
      <c r="A54" s="158"/>
      <c r="B54" s="184"/>
      <c r="C54" s="162"/>
      <c r="D54" s="195"/>
      <c r="E54" s="184"/>
      <c r="F54" s="185"/>
      <c r="G54" s="218"/>
      <c r="H54" s="193"/>
      <c r="I54" s="219"/>
      <c r="J54" s="187"/>
      <c r="K54" s="158"/>
      <c r="L54" s="163"/>
      <c r="M54" s="163"/>
      <c r="N54" s="163"/>
    </row>
    <row r="55" spans="1:14" ht="20.100000000000001" customHeight="1" x14ac:dyDescent="0.25">
      <c r="A55" s="104" t="s">
        <v>142</v>
      </c>
      <c r="C55" s="2" t="s">
        <v>370</v>
      </c>
      <c r="F55" s="3"/>
      <c r="G55" s="2"/>
      <c r="H55" s="1"/>
      <c r="I55" s="4"/>
      <c r="J55" s="3"/>
      <c r="K55" s="158"/>
      <c r="L55" s="163"/>
      <c r="M55" s="163"/>
      <c r="N55" s="163"/>
    </row>
    <row r="56" spans="1:14" ht="20.100000000000001" customHeight="1" x14ac:dyDescent="0.25">
      <c r="A56" s="104" t="s">
        <v>143</v>
      </c>
      <c r="C56" s="2" t="s">
        <v>372</v>
      </c>
      <c r="F56" s="3"/>
      <c r="G56" s="2"/>
      <c r="H56" s="1"/>
      <c r="I56" s="4"/>
      <c r="J56" s="3"/>
      <c r="K56" s="158"/>
      <c r="L56" s="163"/>
      <c r="M56" s="163"/>
      <c r="N56" s="163"/>
    </row>
    <row r="57" spans="1:14" ht="60" customHeight="1" x14ac:dyDescent="0.25">
      <c r="A57" s="346" t="s">
        <v>203</v>
      </c>
      <c r="B57" s="346"/>
      <c r="C57" s="346"/>
      <c r="D57" s="346"/>
      <c r="E57" s="346"/>
      <c r="F57" s="346"/>
      <c r="G57" s="346"/>
      <c r="H57" s="346"/>
      <c r="I57" s="346"/>
      <c r="J57" s="346"/>
      <c r="K57" s="158"/>
      <c r="L57" s="163"/>
      <c r="M57" s="163"/>
      <c r="N57" s="163"/>
    </row>
    <row r="58" spans="1:14" ht="20.100000000000001" customHeight="1" x14ac:dyDescent="0.25">
      <c r="A58" s="301" t="s">
        <v>368</v>
      </c>
      <c r="C58" s="2"/>
      <c r="F58" s="3"/>
      <c r="G58" s="2"/>
      <c r="H58" s="1"/>
      <c r="I58" s="4"/>
      <c r="J58" s="3"/>
      <c r="K58" s="158"/>
      <c r="L58" s="163"/>
      <c r="M58" s="163"/>
      <c r="N58" s="163"/>
    </row>
    <row r="59" spans="1:14" ht="20.100000000000001" customHeight="1" x14ac:dyDescent="0.25">
      <c r="A59" s="104"/>
      <c r="C59" s="2"/>
      <c r="F59" s="3"/>
      <c r="G59" s="2"/>
      <c r="H59" s="1"/>
      <c r="I59" s="4"/>
      <c r="J59" s="3"/>
      <c r="K59" s="158"/>
      <c r="L59" s="163"/>
      <c r="M59" s="163"/>
      <c r="N59" s="163"/>
    </row>
    <row r="60" spans="1:14" ht="20.100000000000001" customHeight="1" x14ac:dyDescent="0.25">
      <c r="A60" s="158"/>
      <c r="B60" s="184"/>
      <c r="C60" s="162" t="s">
        <v>196</v>
      </c>
      <c r="D60" s="177" t="s">
        <v>168</v>
      </c>
      <c r="E60" s="162" t="s">
        <v>197</v>
      </c>
      <c r="F60" s="158"/>
      <c r="G60" s="177" t="s">
        <v>168</v>
      </c>
      <c r="H60" s="228">
        <f>12.07*0.5</f>
        <v>6.0350000000000001</v>
      </c>
      <c r="I60" s="229" t="s">
        <v>115</v>
      </c>
      <c r="J60" s="187"/>
      <c r="K60" s="158"/>
      <c r="L60" s="163"/>
      <c r="M60" s="163"/>
      <c r="N60" s="163"/>
    </row>
    <row r="61" spans="1:14" ht="20.100000000000001" customHeight="1" x14ac:dyDescent="0.25">
      <c r="A61" s="158"/>
      <c r="B61" s="188"/>
      <c r="C61" s="188"/>
      <c r="D61" s="189"/>
      <c r="E61" s="188"/>
      <c r="F61" s="188"/>
      <c r="G61" s="187"/>
      <c r="H61" s="190"/>
      <c r="I61" s="189"/>
      <c r="J61" s="187"/>
      <c r="K61" s="158"/>
      <c r="L61" s="163"/>
      <c r="M61" s="163"/>
      <c r="N61" s="163"/>
    </row>
    <row r="62" spans="1:14" ht="20.100000000000001" customHeight="1" x14ac:dyDescent="0.25">
      <c r="A62" s="158"/>
      <c r="B62" s="191"/>
      <c r="C62" s="162" t="s">
        <v>198</v>
      </c>
      <c r="D62" s="177" t="s">
        <v>168</v>
      </c>
      <c r="E62" s="162" t="s">
        <v>199</v>
      </c>
      <c r="F62" s="158"/>
      <c r="G62" s="177" t="s">
        <v>168</v>
      </c>
      <c r="H62" s="228">
        <f>12.07*1</f>
        <v>12.07</v>
      </c>
      <c r="I62" s="229" t="s">
        <v>115</v>
      </c>
      <c r="J62" s="187"/>
      <c r="K62" s="158"/>
      <c r="L62" s="163"/>
      <c r="M62" s="163"/>
      <c r="N62" s="163"/>
    </row>
    <row r="63" spans="1:14" ht="20.100000000000001" customHeight="1" x14ac:dyDescent="0.25">
      <c r="A63" s="158"/>
      <c r="B63" s="191"/>
      <c r="C63" s="162"/>
      <c r="D63" s="262"/>
      <c r="E63" s="162"/>
      <c r="F63" s="158"/>
      <c r="G63" s="262"/>
      <c r="H63" s="228"/>
      <c r="I63" s="229"/>
      <c r="J63" s="187"/>
      <c r="K63" s="158"/>
      <c r="L63" s="163"/>
      <c r="M63" s="163"/>
      <c r="N63" s="163"/>
    </row>
    <row r="64" spans="1:14" ht="20.100000000000001" customHeight="1" x14ac:dyDescent="0.25">
      <c r="A64" s="158"/>
      <c r="B64" s="191"/>
      <c r="C64" s="162" t="s">
        <v>339</v>
      </c>
      <c r="D64" s="345" t="s">
        <v>168</v>
      </c>
      <c r="E64" s="162" t="s">
        <v>340</v>
      </c>
      <c r="F64" s="158"/>
      <c r="G64" s="345" t="s">
        <v>168</v>
      </c>
      <c r="H64" s="350">
        <v>5.22</v>
      </c>
      <c r="I64" s="317" t="s">
        <v>24</v>
      </c>
      <c r="J64" s="187"/>
      <c r="K64" s="158"/>
      <c r="L64" s="163"/>
      <c r="M64" s="163"/>
      <c r="N64" s="163"/>
    </row>
    <row r="65" spans="1:14" ht="20.100000000000001" customHeight="1" x14ac:dyDescent="0.25">
      <c r="A65" s="158"/>
      <c r="B65" s="191"/>
      <c r="C65" s="162" t="s">
        <v>338</v>
      </c>
      <c r="D65" s="345"/>
      <c r="E65" s="162" t="s">
        <v>341</v>
      </c>
      <c r="F65" s="158"/>
      <c r="G65" s="345"/>
      <c r="H65" s="350"/>
      <c r="I65" s="317"/>
      <c r="J65" s="187"/>
      <c r="K65" s="158"/>
      <c r="L65" s="163"/>
      <c r="M65" s="163"/>
      <c r="N65" s="163"/>
    </row>
    <row r="66" spans="1:14" ht="20.100000000000001" customHeight="1" x14ac:dyDescent="0.25">
      <c r="A66" s="158"/>
      <c r="B66" s="191"/>
      <c r="C66" s="162"/>
      <c r="D66" s="262"/>
      <c r="E66" s="162"/>
      <c r="F66" s="158"/>
      <c r="G66" s="265" t="s">
        <v>195</v>
      </c>
      <c r="H66" s="266">
        <f>5.22/(1.4*2.44)</f>
        <v>1.5281030444964872</v>
      </c>
      <c r="I66" s="267" t="s">
        <v>118</v>
      </c>
      <c r="J66" s="187"/>
      <c r="K66" s="158"/>
      <c r="L66" s="163"/>
      <c r="M66" s="163"/>
      <c r="N66" s="163"/>
    </row>
    <row r="67" spans="1:14" ht="20.100000000000001" customHeight="1" x14ac:dyDescent="0.25">
      <c r="A67" s="158"/>
      <c r="B67" s="191"/>
      <c r="C67" s="162"/>
      <c r="D67" s="262"/>
      <c r="E67" s="162"/>
      <c r="F67" s="158"/>
      <c r="G67" s="218" t="s">
        <v>195</v>
      </c>
      <c r="H67" s="228">
        <v>2</v>
      </c>
      <c r="I67" s="229" t="s">
        <v>118</v>
      </c>
      <c r="J67" s="187"/>
      <c r="K67" s="158"/>
      <c r="L67" s="163"/>
      <c r="M67" s="163"/>
      <c r="N67" s="163"/>
    </row>
    <row r="68" spans="1:14" ht="20.100000000000001" customHeight="1" x14ac:dyDescent="0.25">
      <c r="A68" s="158"/>
      <c r="B68" s="191"/>
      <c r="C68" s="162"/>
      <c r="D68" s="262"/>
      <c r="E68" s="162"/>
      <c r="F68" s="158"/>
      <c r="G68" s="262"/>
      <c r="H68" s="228"/>
      <c r="I68" s="229"/>
      <c r="J68" s="187"/>
      <c r="K68" s="158"/>
      <c r="L68" s="163"/>
      <c r="M68" s="163"/>
      <c r="N68" s="163"/>
    </row>
    <row r="69" spans="1:14" ht="20.100000000000001" customHeight="1" x14ac:dyDescent="0.25">
      <c r="A69" s="158"/>
      <c r="B69" s="191"/>
      <c r="C69" s="162" t="s">
        <v>344</v>
      </c>
      <c r="D69" s="345" t="s">
        <v>168</v>
      </c>
      <c r="E69" s="162" t="s">
        <v>345</v>
      </c>
      <c r="F69" s="158"/>
      <c r="G69" s="345" t="s">
        <v>168</v>
      </c>
      <c r="H69" s="350">
        <f>(0.9*4)+(0.6*2)+(0.3*18)+(2*6)</f>
        <v>22.2</v>
      </c>
      <c r="I69" s="317" t="s">
        <v>347</v>
      </c>
      <c r="J69" s="187"/>
      <c r="K69" s="158"/>
      <c r="L69" s="163"/>
      <c r="M69" s="163"/>
      <c r="N69" s="163"/>
    </row>
    <row r="70" spans="1:14" ht="20.100000000000001" customHeight="1" x14ac:dyDescent="0.25">
      <c r="A70" s="158"/>
      <c r="B70" s="191"/>
      <c r="C70" s="162" t="s">
        <v>342</v>
      </c>
      <c r="D70" s="345"/>
      <c r="E70" s="162" t="s">
        <v>346</v>
      </c>
      <c r="F70" s="158"/>
      <c r="G70" s="345"/>
      <c r="H70" s="350"/>
      <c r="I70" s="317"/>
      <c r="J70" s="187"/>
      <c r="K70" s="158"/>
      <c r="L70" s="163"/>
      <c r="M70" s="163"/>
      <c r="N70" s="163"/>
    </row>
    <row r="71" spans="1:14" ht="20.100000000000001" customHeight="1" x14ac:dyDescent="0.25">
      <c r="A71" s="158"/>
      <c r="B71" s="191"/>
      <c r="C71" s="162"/>
      <c r="D71" s="262"/>
      <c r="E71" s="162"/>
      <c r="F71" s="158"/>
      <c r="G71" s="265" t="s">
        <v>195</v>
      </c>
      <c r="H71" s="266">
        <f>22.2/2.43828</f>
        <v>9.1047787784831939</v>
      </c>
      <c r="I71" s="267" t="s">
        <v>118</v>
      </c>
      <c r="J71" s="187"/>
      <c r="K71" s="158"/>
      <c r="L71" s="163"/>
      <c r="M71" s="163"/>
      <c r="N71" s="163"/>
    </row>
    <row r="72" spans="1:14" ht="20.100000000000001" customHeight="1" x14ac:dyDescent="0.25">
      <c r="A72" s="158"/>
      <c r="B72" s="191"/>
      <c r="C72" s="162"/>
      <c r="D72" s="262"/>
      <c r="E72" s="162"/>
      <c r="F72" s="158"/>
      <c r="G72" s="218" t="s">
        <v>195</v>
      </c>
      <c r="H72" s="228">
        <v>10</v>
      </c>
      <c r="I72" s="268" t="s">
        <v>348</v>
      </c>
      <c r="J72" s="187"/>
      <c r="K72" s="158"/>
      <c r="L72" s="163"/>
      <c r="M72" s="163"/>
      <c r="N72" s="163"/>
    </row>
    <row r="73" spans="1:14" ht="20.100000000000001" customHeight="1" x14ac:dyDescent="0.25">
      <c r="A73" s="158"/>
      <c r="B73" s="191"/>
      <c r="C73" s="162"/>
      <c r="D73" s="262"/>
      <c r="E73" s="162"/>
      <c r="F73" s="158"/>
      <c r="G73" s="262"/>
      <c r="H73" s="228"/>
      <c r="I73" s="229" t="s">
        <v>349</v>
      </c>
      <c r="J73" s="187"/>
      <c r="K73" s="158">
        <f>68*5</f>
        <v>340</v>
      </c>
      <c r="L73" s="163"/>
      <c r="M73" s="163"/>
      <c r="N73" s="163"/>
    </row>
    <row r="74" spans="1:14" ht="20.100000000000001" customHeight="1" x14ac:dyDescent="0.25">
      <c r="A74" s="158"/>
      <c r="B74" s="191"/>
      <c r="C74" s="162"/>
      <c r="D74" s="262"/>
      <c r="E74" s="162"/>
      <c r="F74" s="158"/>
      <c r="G74" s="218" t="s">
        <v>195</v>
      </c>
      <c r="H74" s="228">
        <v>27</v>
      </c>
      <c r="I74" s="268" t="s">
        <v>114</v>
      </c>
      <c r="J74" s="187"/>
      <c r="K74" s="158"/>
      <c r="L74" s="163"/>
      <c r="M74" s="163"/>
      <c r="N74" s="163"/>
    </row>
    <row r="75" spans="1:14" ht="20.100000000000001" customHeight="1" x14ac:dyDescent="0.25">
      <c r="K75" s="158"/>
      <c r="L75" s="163"/>
      <c r="M75" s="163"/>
      <c r="N75" s="163"/>
    </row>
    <row r="76" spans="1:14" ht="20.100000000000001" customHeight="1" x14ac:dyDescent="0.25">
      <c r="K76" s="158"/>
      <c r="L76" s="163"/>
      <c r="M76" s="163"/>
      <c r="N76" s="163"/>
    </row>
    <row r="77" spans="1:14" ht="20.100000000000001" customHeight="1" x14ac:dyDescent="0.25">
      <c r="A77" s="223" t="s">
        <v>201</v>
      </c>
      <c r="B77" s="224"/>
      <c r="C77" s="224" t="s">
        <v>202</v>
      </c>
      <c r="D77" s="245"/>
      <c r="E77" s="224"/>
      <c r="F77" s="188"/>
      <c r="G77" s="188"/>
      <c r="H77" s="188"/>
      <c r="I77" s="190"/>
      <c r="K77" s="158"/>
      <c r="L77" s="163"/>
      <c r="M77" s="163"/>
      <c r="N77" s="163"/>
    </row>
    <row r="78" spans="1:14" ht="20.100000000000001" customHeight="1" x14ac:dyDescent="0.25">
      <c r="A78" s="158"/>
      <c r="B78" s="188"/>
      <c r="C78" s="187"/>
      <c r="D78" s="249"/>
      <c r="E78" s="158"/>
      <c r="F78" s="194"/>
      <c r="G78" s="188"/>
      <c r="H78" s="158"/>
      <c r="I78" s="197"/>
      <c r="K78" s="158"/>
      <c r="L78" s="163"/>
      <c r="M78" s="163"/>
      <c r="N78" s="163"/>
    </row>
    <row r="79" spans="1:14" ht="20.100000000000001" customHeight="1" x14ac:dyDescent="0.3">
      <c r="A79" s="158"/>
      <c r="B79" s="188"/>
      <c r="C79" s="216" t="s">
        <v>250</v>
      </c>
      <c r="D79" s="250"/>
      <c r="E79" s="226"/>
      <c r="F79" s="226"/>
      <c r="G79" s="188"/>
      <c r="H79" s="196"/>
      <c r="I79" s="198"/>
      <c r="K79" s="143"/>
      <c r="L79" s="143"/>
    </row>
    <row r="80" spans="1:14" ht="20.100000000000001" customHeight="1" x14ac:dyDescent="0.25">
      <c r="A80" s="158"/>
      <c r="B80" s="186"/>
      <c r="C80" s="187"/>
      <c r="D80" s="251"/>
      <c r="E80" s="186"/>
      <c r="F80" s="193"/>
      <c r="G80" s="186"/>
      <c r="H80" s="190"/>
      <c r="I80" s="199"/>
      <c r="K80" s="143"/>
      <c r="L80" s="143"/>
    </row>
    <row r="81" spans="1:12" ht="20.100000000000001" customHeight="1" x14ac:dyDescent="0.25">
      <c r="A81" s="158"/>
      <c r="B81" s="188"/>
      <c r="C81" s="200" t="s">
        <v>232</v>
      </c>
      <c r="D81" s="177"/>
      <c r="E81" s="170"/>
      <c r="F81" s="170"/>
      <c r="G81" s="177"/>
      <c r="H81" s="175"/>
      <c r="I81" s="172"/>
      <c r="J81" s="239"/>
      <c r="K81" s="143"/>
      <c r="L81" s="143"/>
    </row>
    <row r="82" spans="1:12" ht="20.100000000000001" customHeight="1" x14ac:dyDescent="0.25">
      <c r="A82" s="141"/>
      <c r="B82" s="220" t="s">
        <v>206</v>
      </c>
      <c r="C82" s="347" t="s">
        <v>207</v>
      </c>
      <c r="D82" s="345" t="s">
        <v>168</v>
      </c>
      <c r="E82" s="230" t="s">
        <v>209</v>
      </c>
      <c r="F82" s="345" t="s">
        <v>168</v>
      </c>
      <c r="G82" s="345" t="s">
        <v>214</v>
      </c>
      <c r="H82" s="345" t="s">
        <v>168</v>
      </c>
      <c r="I82" s="351" t="s">
        <v>210</v>
      </c>
      <c r="J82" s="158"/>
      <c r="K82" s="143"/>
      <c r="L82" s="143"/>
    </row>
    <row r="83" spans="1:12" ht="20.100000000000001" customHeight="1" x14ac:dyDescent="0.25">
      <c r="A83" s="141"/>
      <c r="B83" s="220"/>
      <c r="C83" s="347"/>
      <c r="D83" s="345"/>
      <c r="E83" s="171" t="s">
        <v>208</v>
      </c>
      <c r="F83" s="345"/>
      <c r="G83" s="345"/>
      <c r="H83" s="345"/>
      <c r="I83" s="351"/>
      <c r="J83" s="162"/>
      <c r="K83" s="143"/>
      <c r="L83" s="143"/>
    </row>
    <row r="84" spans="1:12" ht="20.100000000000001" customHeight="1" x14ac:dyDescent="0.25">
      <c r="A84" s="141"/>
      <c r="B84" s="220"/>
      <c r="C84" s="196"/>
      <c r="D84" s="177"/>
      <c r="E84" s="171"/>
      <c r="F84" s="177"/>
      <c r="G84" s="177"/>
      <c r="H84" s="177"/>
      <c r="I84" s="231"/>
      <c r="J84" s="162"/>
      <c r="K84" s="143"/>
      <c r="L84" s="143"/>
    </row>
    <row r="85" spans="1:12" ht="20.100000000000001" customHeight="1" x14ac:dyDescent="0.25">
      <c r="A85" s="143"/>
      <c r="B85" s="2"/>
      <c r="C85" s="347" t="s">
        <v>211</v>
      </c>
      <c r="D85" s="345" t="s">
        <v>168</v>
      </c>
      <c r="E85" s="230" t="s">
        <v>212</v>
      </c>
      <c r="F85" s="345" t="s">
        <v>168</v>
      </c>
      <c r="G85" s="345" t="s">
        <v>213</v>
      </c>
      <c r="H85" s="345" t="s">
        <v>168</v>
      </c>
      <c r="I85" s="351" t="s">
        <v>210</v>
      </c>
      <c r="J85" s="162"/>
      <c r="K85" s="143"/>
      <c r="L85" s="143"/>
    </row>
    <row r="86" spans="1:12" ht="20.100000000000001" customHeight="1" x14ac:dyDescent="0.25">
      <c r="A86" s="143"/>
      <c r="B86" s="38"/>
      <c r="C86" s="347"/>
      <c r="D86" s="345"/>
      <c r="E86" s="171" t="s">
        <v>208</v>
      </c>
      <c r="F86" s="345"/>
      <c r="G86" s="345"/>
      <c r="H86" s="345"/>
      <c r="I86" s="351"/>
      <c r="J86" s="162"/>
      <c r="K86" s="143"/>
      <c r="L86" s="143"/>
    </row>
    <row r="87" spans="1:12" ht="20.100000000000001" customHeight="1" x14ac:dyDescent="0.25">
      <c r="A87" s="143"/>
      <c r="B87" s="38"/>
      <c r="C87" s="159"/>
      <c r="D87" s="177"/>
      <c r="E87" s="164"/>
      <c r="F87" s="165"/>
      <c r="G87" s="162"/>
      <c r="H87" s="162"/>
      <c r="I87" s="162"/>
      <c r="J87" s="162"/>
      <c r="K87" s="143"/>
      <c r="L87" s="143"/>
    </row>
    <row r="88" spans="1:12" ht="20.100000000000001" customHeight="1" x14ac:dyDescent="0.25">
      <c r="C88" s="347" t="s">
        <v>215</v>
      </c>
      <c r="D88" s="345" t="s">
        <v>168</v>
      </c>
      <c r="E88" s="230" t="s">
        <v>217</v>
      </c>
      <c r="F88" s="345" t="s">
        <v>168</v>
      </c>
      <c r="G88" s="345" t="s">
        <v>218</v>
      </c>
      <c r="H88" s="345" t="s">
        <v>168</v>
      </c>
      <c r="I88" s="351" t="s">
        <v>219</v>
      </c>
      <c r="J88" s="190"/>
      <c r="K88" s="143"/>
      <c r="L88" s="143"/>
    </row>
    <row r="89" spans="1:12" ht="20.100000000000001" customHeight="1" x14ac:dyDescent="0.25">
      <c r="C89" s="347"/>
      <c r="D89" s="345"/>
      <c r="E89" s="171" t="s">
        <v>208</v>
      </c>
      <c r="F89" s="345"/>
      <c r="G89" s="345"/>
      <c r="H89" s="345"/>
      <c r="I89" s="351"/>
      <c r="J89" s="158"/>
      <c r="K89" s="143"/>
      <c r="L89" s="143"/>
    </row>
    <row r="90" spans="1:12" ht="20.100000000000001" customHeight="1" x14ac:dyDescent="0.25">
      <c r="C90" s="196"/>
      <c r="D90" s="177"/>
      <c r="E90" s="171"/>
      <c r="F90" s="177"/>
      <c r="G90" s="177"/>
      <c r="H90" s="177"/>
      <c r="I90" s="231"/>
      <c r="J90" s="187"/>
      <c r="K90" s="143"/>
      <c r="L90" s="143"/>
    </row>
    <row r="91" spans="1:12" ht="20.100000000000001" customHeight="1" x14ac:dyDescent="0.25">
      <c r="C91" s="347" t="s">
        <v>216</v>
      </c>
      <c r="D91" s="345" t="s">
        <v>168</v>
      </c>
      <c r="E91" s="230" t="s">
        <v>220</v>
      </c>
      <c r="F91" s="345" t="s">
        <v>168</v>
      </c>
      <c r="G91" s="345" t="s">
        <v>221</v>
      </c>
      <c r="H91" s="345" t="s">
        <v>168</v>
      </c>
      <c r="I91" s="351" t="s">
        <v>219</v>
      </c>
      <c r="J91" s="187"/>
      <c r="K91" s="143"/>
      <c r="L91" s="143"/>
    </row>
    <row r="92" spans="1:12" ht="20.100000000000001" customHeight="1" x14ac:dyDescent="0.25">
      <c r="C92" s="347"/>
      <c r="D92" s="345"/>
      <c r="E92" s="171" t="s">
        <v>208</v>
      </c>
      <c r="F92" s="345"/>
      <c r="G92" s="345"/>
      <c r="H92" s="345"/>
      <c r="I92" s="351"/>
      <c r="J92" s="187"/>
      <c r="K92" s="143"/>
      <c r="L92" s="143"/>
    </row>
    <row r="93" spans="1:12" ht="20.100000000000001" customHeight="1" x14ac:dyDescent="0.25">
      <c r="C93" s="163"/>
      <c r="D93" s="247"/>
      <c r="E93" s="163"/>
      <c r="F93" s="163"/>
      <c r="G93" s="163"/>
      <c r="H93" s="163"/>
      <c r="I93" s="163"/>
      <c r="J93" s="187"/>
      <c r="K93" s="143"/>
      <c r="L93" s="143"/>
    </row>
    <row r="94" spans="1:12" ht="20.100000000000001" customHeight="1" x14ac:dyDescent="0.25">
      <c r="C94" s="347" t="s">
        <v>222</v>
      </c>
      <c r="D94" s="345" t="s">
        <v>168</v>
      </c>
      <c r="E94" s="230" t="s">
        <v>224</v>
      </c>
      <c r="F94" s="345" t="s">
        <v>168</v>
      </c>
      <c r="G94" s="345" t="s">
        <v>225</v>
      </c>
      <c r="H94" s="345" t="s">
        <v>168</v>
      </c>
      <c r="I94" s="351" t="s">
        <v>226</v>
      </c>
      <c r="J94" s="240"/>
      <c r="K94" s="143"/>
      <c r="L94" s="143"/>
    </row>
    <row r="95" spans="1:12" ht="20.100000000000001" customHeight="1" x14ac:dyDescent="0.25">
      <c r="C95" s="347"/>
      <c r="D95" s="345"/>
      <c r="E95" s="171" t="s">
        <v>208</v>
      </c>
      <c r="F95" s="345"/>
      <c r="G95" s="345"/>
      <c r="H95" s="345"/>
      <c r="I95" s="351"/>
      <c r="J95" s="240"/>
      <c r="K95" s="143"/>
      <c r="L95" s="143"/>
    </row>
    <row r="96" spans="1:12" ht="20.100000000000001" customHeight="1" x14ac:dyDescent="0.25">
      <c r="C96" s="196"/>
      <c r="D96" s="177"/>
      <c r="E96" s="171"/>
      <c r="F96" s="177"/>
      <c r="G96" s="177"/>
      <c r="H96" s="177"/>
      <c r="I96" s="231"/>
      <c r="J96" s="240"/>
      <c r="K96" s="143"/>
      <c r="L96" s="143"/>
    </row>
    <row r="97" spans="1:13" ht="20.100000000000001" customHeight="1" x14ac:dyDescent="0.25">
      <c r="A97" s="143"/>
      <c r="B97" s="17"/>
      <c r="C97" s="347" t="s">
        <v>223</v>
      </c>
      <c r="D97" s="345" t="s">
        <v>168</v>
      </c>
      <c r="E97" s="230" t="s">
        <v>227</v>
      </c>
      <c r="F97" s="345" t="s">
        <v>168</v>
      </c>
      <c r="G97" s="345" t="s">
        <v>228</v>
      </c>
      <c r="H97" s="345" t="s">
        <v>168</v>
      </c>
      <c r="I97" s="351" t="s">
        <v>226</v>
      </c>
      <c r="J97" s="173"/>
      <c r="K97" s="143"/>
      <c r="L97" s="143"/>
    </row>
    <row r="98" spans="1:13" ht="20.100000000000001" customHeight="1" x14ac:dyDescent="0.25">
      <c r="A98" s="143"/>
      <c r="B98" s="17"/>
      <c r="C98" s="348"/>
      <c r="D98" s="349"/>
      <c r="E98" s="230" t="s">
        <v>208</v>
      </c>
      <c r="F98" s="349"/>
      <c r="G98" s="349"/>
      <c r="H98" s="349"/>
      <c r="I98" s="358"/>
      <c r="J98" s="169"/>
      <c r="K98" s="143"/>
      <c r="L98" s="143"/>
    </row>
    <row r="99" spans="1:13" ht="20.100000000000001" customHeight="1" x14ac:dyDescent="0.25">
      <c r="A99" s="143"/>
      <c r="B99" s="17"/>
      <c r="C99" s="160" t="s">
        <v>19</v>
      </c>
      <c r="D99" s="219"/>
      <c r="E99" s="160"/>
      <c r="F99" s="160"/>
      <c r="G99" s="219"/>
      <c r="H99" s="219" t="s">
        <v>168</v>
      </c>
      <c r="I99" s="244" t="s">
        <v>229</v>
      </c>
      <c r="J99" s="169"/>
      <c r="K99" s="143"/>
      <c r="L99" s="143"/>
    </row>
    <row r="100" spans="1:13" ht="20.100000000000001" customHeight="1" x14ac:dyDescent="0.25">
      <c r="A100" s="143"/>
      <c r="B100" s="17"/>
      <c r="C100" s="159"/>
      <c r="D100" s="177"/>
      <c r="E100" s="159"/>
      <c r="F100" s="159"/>
      <c r="G100" s="162"/>
      <c r="H100" s="162"/>
      <c r="I100" s="162"/>
      <c r="J100" s="162"/>
      <c r="K100" s="143"/>
      <c r="L100" s="143"/>
    </row>
    <row r="101" spans="1:13" ht="20.100000000000001" customHeight="1" x14ac:dyDescent="0.25">
      <c r="A101" s="143"/>
      <c r="B101" s="17"/>
      <c r="C101" s="159" t="s">
        <v>233</v>
      </c>
      <c r="D101" s="177" t="s">
        <v>168</v>
      </c>
      <c r="E101" s="159" t="s">
        <v>264</v>
      </c>
      <c r="F101" s="159"/>
      <c r="G101" s="162"/>
      <c r="H101" s="162"/>
      <c r="I101" s="162"/>
      <c r="J101" s="162"/>
      <c r="K101" s="143"/>
      <c r="L101" s="143"/>
    </row>
    <row r="102" spans="1:13" ht="20.100000000000001" customHeight="1" x14ac:dyDescent="0.25">
      <c r="A102" s="143"/>
      <c r="B102" s="17"/>
      <c r="C102" s="159" t="s">
        <v>233</v>
      </c>
      <c r="D102" s="177" t="s">
        <v>168</v>
      </c>
      <c r="E102" s="177">
        <v>81.391666999999998</v>
      </c>
      <c r="F102" s="159" t="s">
        <v>118</v>
      </c>
      <c r="G102" s="162"/>
      <c r="H102" s="162"/>
      <c r="I102" s="174"/>
      <c r="J102" s="174"/>
      <c r="K102" s="143"/>
      <c r="L102" s="143"/>
    </row>
    <row r="103" spans="1:13" ht="20.100000000000001" customHeight="1" x14ac:dyDescent="0.25">
      <c r="A103" s="143"/>
      <c r="B103" s="17"/>
      <c r="C103" s="157" t="s">
        <v>233</v>
      </c>
      <c r="D103" s="219" t="s">
        <v>168</v>
      </c>
      <c r="E103" s="219">
        <v>82</v>
      </c>
      <c r="F103" s="157" t="s">
        <v>236</v>
      </c>
      <c r="G103" s="162"/>
      <c r="H103" s="162"/>
      <c r="I103" s="174"/>
      <c r="J103" s="173"/>
      <c r="K103" s="143"/>
      <c r="L103" s="143"/>
    </row>
    <row r="104" spans="1:13" ht="20.100000000000001" customHeight="1" x14ac:dyDescent="0.25">
      <c r="A104" s="143"/>
      <c r="B104" s="17"/>
      <c r="C104" s="157"/>
      <c r="D104" s="219"/>
      <c r="E104" s="219"/>
      <c r="F104" s="157"/>
      <c r="G104" s="162"/>
      <c r="H104" s="162"/>
      <c r="I104" s="174"/>
      <c r="J104" s="173"/>
      <c r="K104" s="143"/>
      <c r="L104" s="143"/>
    </row>
    <row r="105" spans="1:13" ht="20.100000000000001" customHeight="1" x14ac:dyDescent="0.25">
      <c r="A105" s="143"/>
      <c r="B105" s="17"/>
      <c r="C105" s="157"/>
      <c r="D105" s="219"/>
      <c r="E105" s="219"/>
      <c r="F105" s="157"/>
      <c r="G105" s="162"/>
      <c r="H105" s="162"/>
      <c r="I105" s="174"/>
      <c r="J105" s="173"/>
      <c r="K105" s="143"/>
      <c r="L105" s="143"/>
    </row>
    <row r="106" spans="1:13" ht="20.100000000000001" customHeight="1" x14ac:dyDescent="0.25">
      <c r="A106" s="143"/>
      <c r="B106" s="17"/>
      <c r="C106" s="157"/>
      <c r="D106" s="219"/>
      <c r="E106" s="219"/>
      <c r="F106" s="157"/>
      <c r="G106" s="162"/>
      <c r="H106" s="162"/>
      <c r="I106" s="174"/>
      <c r="J106" s="173"/>
      <c r="K106" s="143"/>
      <c r="L106" s="143"/>
    </row>
    <row r="107" spans="1:13" ht="20.100000000000001" customHeight="1" x14ac:dyDescent="0.25">
      <c r="A107" s="104" t="s">
        <v>142</v>
      </c>
      <c r="C107" s="2" t="s">
        <v>370</v>
      </c>
      <c r="F107" s="3"/>
      <c r="G107" s="2"/>
      <c r="H107" s="1"/>
      <c r="I107" s="4"/>
      <c r="J107" s="3"/>
      <c r="K107" s="143"/>
      <c r="L107" s="143"/>
    </row>
    <row r="108" spans="1:13" ht="20.100000000000001" customHeight="1" x14ac:dyDescent="0.25">
      <c r="A108" s="104" t="s">
        <v>143</v>
      </c>
      <c r="C108" s="2" t="s">
        <v>372</v>
      </c>
      <c r="F108" s="3"/>
      <c r="G108" s="2"/>
      <c r="H108" s="1"/>
      <c r="I108" s="4"/>
      <c r="J108" s="3"/>
      <c r="K108" s="143"/>
      <c r="L108" s="143"/>
    </row>
    <row r="109" spans="1:13" ht="60" customHeight="1" x14ac:dyDescent="0.25">
      <c r="A109" s="346" t="s">
        <v>203</v>
      </c>
      <c r="B109" s="346"/>
      <c r="C109" s="346"/>
      <c r="D109" s="346"/>
      <c r="E109" s="346"/>
      <c r="F109" s="346"/>
      <c r="G109" s="346"/>
      <c r="H109" s="346"/>
      <c r="I109" s="346"/>
      <c r="J109" s="346"/>
      <c r="K109" s="143"/>
      <c r="L109" s="143"/>
    </row>
    <row r="110" spans="1:13" ht="20.100000000000001" customHeight="1" x14ac:dyDescent="0.25">
      <c r="A110" s="301" t="s">
        <v>368</v>
      </c>
      <c r="C110" s="2"/>
      <c r="F110" s="3"/>
      <c r="G110" s="2"/>
      <c r="H110" s="1"/>
      <c r="I110" s="4"/>
      <c r="J110" s="3"/>
      <c r="K110" s="143"/>
      <c r="L110" s="143"/>
      <c r="M110" t="s">
        <v>369</v>
      </c>
    </row>
    <row r="111" spans="1:13" ht="20.100000000000001" customHeight="1" x14ac:dyDescent="0.25">
      <c r="A111" s="143"/>
      <c r="B111" s="17"/>
      <c r="C111" s="162"/>
      <c r="D111" s="219"/>
      <c r="E111" s="162"/>
      <c r="F111" s="162"/>
      <c r="G111" s="162"/>
      <c r="H111" s="162"/>
      <c r="I111" s="174"/>
      <c r="J111" s="173"/>
      <c r="K111" s="143"/>
      <c r="L111" s="143"/>
    </row>
    <row r="112" spans="1:13" ht="20.100000000000001" customHeight="1" x14ac:dyDescent="0.25">
      <c r="A112" s="143"/>
      <c r="B112" s="17"/>
      <c r="C112" s="178" t="s">
        <v>234</v>
      </c>
      <c r="D112" s="219" t="s">
        <v>168</v>
      </c>
      <c r="E112" s="178" t="s">
        <v>235</v>
      </c>
      <c r="F112" s="178"/>
      <c r="G112" s="162"/>
      <c r="H112" s="162"/>
      <c r="I112" s="174"/>
      <c r="J112" s="173"/>
      <c r="K112" s="143"/>
      <c r="L112" s="143"/>
    </row>
    <row r="113" spans="1:12" ht="20.100000000000001" customHeight="1" x14ac:dyDescent="0.25">
      <c r="A113" s="143"/>
      <c r="B113" s="17"/>
      <c r="C113" s="178" t="s">
        <v>234</v>
      </c>
      <c r="D113" s="177" t="s">
        <v>168</v>
      </c>
      <c r="E113" s="178" t="s">
        <v>237</v>
      </c>
      <c r="F113" s="178"/>
      <c r="G113" s="162"/>
      <c r="H113" s="162"/>
      <c r="I113" s="174"/>
      <c r="J113" s="173"/>
      <c r="K113" s="143"/>
      <c r="L113" s="143"/>
    </row>
    <row r="114" spans="1:12" ht="20.100000000000001" customHeight="1" x14ac:dyDescent="0.25">
      <c r="A114" s="143"/>
      <c r="B114" s="17"/>
      <c r="C114" s="178" t="s">
        <v>239</v>
      </c>
      <c r="D114" s="177" t="s">
        <v>168</v>
      </c>
      <c r="E114" s="178" t="s">
        <v>240</v>
      </c>
      <c r="F114" s="233"/>
      <c r="G114" s="162"/>
      <c r="H114" s="162"/>
      <c r="I114" s="174"/>
      <c r="J114" s="173"/>
      <c r="K114" s="143"/>
      <c r="L114" s="143"/>
    </row>
    <row r="115" spans="1:12" ht="20.100000000000001" customHeight="1" x14ac:dyDescent="0.25">
      <c r="A115" s="143"/>
      <c r="B115" s="17"/>
      <c r="C115" s="169"/>
      <c r="D115" s="192"/>
      <c r="E115" s="169"/>
      <c r="F115" s="169"/>
      <c r="G115" s="168"/>
      <c r="H115" s="168"/>
      <c r="I115" s="168"/>
      <c r="J115" s="169"/>
      <c r="K115" s="143"/>
      <c r="L115" s="143"/>
    </row>
    <row r="116" spans="1:12" ht="20.100000000000001" customHeight="1" x14ac:dyDescent="0.25">
      <c r="A116" s="143"/>
      <c r="B116" s="17"/>
      <c r="C116" s="178" t="s">
        <v>242</v>
      </c>
      <c r="D116" s="177" t="s">
        <v>168</v>
      </c>
      <c r="E116" s="188" t="s">
        <v>241</v>
      </c>
      <c r="F116" s="188"/>
      <c r="G116" s="235"/>
      <c r="H116" s="168"/>
      <c r="I116" s="168"/>
      <c r="J116" s="169"/>
      <c r="K116" s="143"/>
      <c r="L116" s="143"/>
    </row>
    <row r="117" spans="1:12" ht="20.100000000000001" customHeight="1" x14ac:dyDescent="0.25">
      <c r="A117" s="143"/>
      <c r="B117" s="17"/>
      <c r="C117" s="178" t="s">
        <v>242</v>
      </c>
      <c r="D117" s="177" t="s">
        <v>168</v>
      </c>
      <c r="E117" s="162" t="s">
        <v>243</v>
      </c>
      <c r="F117" s="162"/>
      <c r="G117" s="162"/>
      <c r="H117" s="162"/>
      <c r="I117" s="162"/>
      <c r="J117" s="162"/>
      <c r="K117" s="143"/>
      <c r="L117" s="143"/>
    </row>
    <row r="118" spans="1:12" ht="20.100000000000001" customHeight="1" x14ac:dyDescent="0.25">
      <c r="A118" s="143"/>
      <c r="B118" s="17"/>
      <c r="C118" s="233" t="s">
        <v>242</v>
      </c>
      <c r="D118" s="219" t="s">
        <v>168</v>
      </c>
      <c r="E118" s="160">
        <f>305.04+15.252</f>
        <v>320.29200000000003</v>
      </c>
      <c r="F118" s="160" t="s">
        <v>244</v>
      </c>
      <c r="G118" s="162"/>
      <c r="H118" s="162"/>
      <c r="I118" s="162"/>
      <c r="J118" s="162"/>
      <c r="K118" s="236"/>
      <c r="L118" s="143"/>
    </row>
    <row r="119" spans="1:12" ht="20.100000000000001" customHeight="1" x14ac:dyDescent="0.25">
      <c r="A119" s="143"/>
      <c r="B119" s="17"/>
      <c r="C119" s="233"/>
      <c r="D119" s="219"/>
      <c r="E119" s="160"/>
      <c r="F119" s="160"/>
      <c r="G119" s="162"/>
      <c r="H119" s="162"/>
      <c r="I119" s="162"/>
      <c r="J119" s="162"/>
      <c r="K119" s="236"/>
      <c r="L119" s="143"/>
    </row>
    <row r="120" spans="1:12" ht="20.100000000000001" customHeight="1" x14ac:dyDescent="0.25">
      <c r="A120" s="143"/>
      <c r="B120" s="17"/>
      <c r="C120" s="216" t="s">
        <v>256</v>
      </c>
      <c r="D120" s="248"/>
      <c r="E120" s="179"/>
      <c r="F120" s="179"/>
      <c r="G120" s="180"/>
      <c r="H120" s="238"/>
      <c r="I120" s="181"/>
      <c r="J120" s="173"/>
      <c r="K120" s="143"/>
      <c r="L120" s="143"/>
    </row>
    <row r="121" spans="1:12" ht="20.100000000000001" customHeight="1" x14ac:dyDescent="0.25">
      <c r="A121" s="143"/>
      <c r="B121" s="17"/>
      <c r="C121" s="200" t="s">
        <v>248</v>
      </c>
      <c r="D121" s="177" t="s">
        <v>168</v>
      </c>
      <c r="E121" s="237" t="s">
        <v>246</v>
      </c>
      <c r="F121" s="179"/>
      <c r="G121" s="180"/>
      <c r="H121" s="180"/>
      <c r="I121" s="181"/>
      <c r="J121" s="173"/>
      <c r="K121" s="143"/>
      <c r="L121" s="143"/>
    </row>
    <row r="122" spans="1:12" ht="20.100000000000001" customHeight="1" x14ac:dyDescent="0.25">
      <c r="A122" s="143"/>
      <c r="B122" s="17"/>
      <c r="C122" s="200" t="s">
        <v>248</v>
      </c>
      <c r="D122" s="177" t="s">
        <v>168</v>
      </c>
      <c r="E122" s="162" t="s">
        <v>247</v>
      </c>
      <c r="F122" s="162"/>
      <c r="G122" s="177"/>
      <c r="H122" s="162"/>
      <c r="I122" s="162"/>
      <c r="J122" s="173"/>
      <c r="K122" s="143"/>
      <c r="L122" s="143"/>
    </row>
    <row r="123" spans="1:12" ht="20.100000000000001" customHeight="1" x14ac:dyDescent="0.25">
      <c r="A123" s="143"/>
      <c r="B123" s="17"/>
      <c r="C123" s="161" t="s">
        <v>248</v>
      </c>
      <c r="D123" s="219" t="s">
        <v>168</v>
      </c>
      <c r="E123" s="160">
        <f>E118*2%</f>
        <v>6.4058400000000004</v>
      </c>
      <c r="F123" s="160" t="s">
        <v>117</v>
      </c>
      <c r="G123" s="177"/>
      <c r="H123" s="162"/>
      <c r="I123" s="162"/>
      <c r="J123" s="173"/>
      <c r="K123" s="143"/>
      <c r="L123" s="143"/>
    </row>
    <row r="124" spans="1:12" ht="20.100000000000001" customHeight="1" x14ac:dyDescent="0.25">
      <c r="A124" s="143"/>
      <c r="B124" s="17"/>
      <c r="C124" s="161"/>
      <c r="D124" s="219"/>
      <c r="E124" s="160"/>
      <c r="F124" s="160"/>
      <c r="G124" s="290"/>
      <c r="H124" s="162"/>
      <c r="I124" s="162"/>
      <c r="J124" s="173"/>
      <c r="K124" s="143"/>
      <c r="L124" s="143"/>
    </row>
    <row r="125" spans="1:12" ht="20.100000000000001" customHeight="1" x14ac:dyDescent="0.25">
      <c r="A125" s="143"/>
      <c r="B125" s="17"/>
      <c r="C125" s="161"/>
      <c r="D125" s="219"/>
      <c r="E125" s="160"/>
      <c r="F125" s="160"/>
      <c r="G125" s="290"/>
      <c r="H125" s="162"/>
      <c r="I125" s="162"/>
      <c r="J125" s="173"/>
      <c r="K125" s="143"/>
      <c r="L125" s="143"/>
    </row>
    <row r="126" spans="1:12" ht="20.100000000000001" customHeight="1" x14ac:dyDescent="0.25">
      <c r="A126" s="223" t="s">
        <v>249</v>
      </c>
      <c r="B126" s="224"/>
      <c r="C126" s="224" t="s">
        <v>359</v>
      </c>
      <c r="D126" s="245"/>
      <c r="E126" s="224"/>
      <c r="F126" s="142"/>
      <c r="G126" s="17"/>
      <c r="H126" s="17"/>
      <c r="I126" s="17"/>
      <c r="J126" s="149"/>
      <c r="K126" s="143"/>
      <c r="L126" s="143"/>
    </row>
    <row r="127" spans="1:12" ht="20.100000000000001" customHeight="1" x14ac:dyDescent="0.25">
      <c r="A127" s="155"/>
      <c r="B127" s="143"/>
      <c r="C127" s="143"/>
      <c r="D127" s="246"/>
      <c r="E127" s="143"/>
      <c r="F127" s="143"/>
      <c r="G127" s="17"/>
      <c r="H127" s="17"/>
      <c r="I127" s="17"/>
      <c r="J127" s="149"/>
      <c r="K127" s="143"/>
      <c r="L127" s="143"/>
    </row>
    <row r="128" spans="1:12" ht="20.100000000000001" customHeight="1" x14ac:dyDescent="0.25">
      <c r="A128" s="158"/>
      <c r="B128" s="159"/>
      <c r="C128" s="156" t="s">
        <v>371</v>
      </c>
      <c r="D128" s="219"/>
      <c r="E128" s="161"/>
      <c r="F128" s="161"/>
      <c r="G128" s="17"/>
      <c r="H128" s="17"/>
      <c r="I128" s="17"/>
      <c r="J128" s="149"/>
      <c r="K128" s="143"/>
      <c r="L128" s="143"/>
    </row>
    <row r="129" spans="1:12" ht="20.100000000000001" customHeight="1" x14ac:dyDescent="0.25">
      <c r="A129" s="158"/>
      <c r="B129" s="159"/>
      <c r="C129" s="156"/>
      <c r="D129" s="219"/>
      <c r="E129" s="161"/>
      <c r="F129" s="161"/>
      <c r="G129" s="17"/>
      <c r="H129" s="17"/>
      <c r="I129" s="17"/>
      <c r="J129" s="149"/>
      <c r="K129" s="143"/>
      <c r="L129" s="143"/>
    </row>
    <row r="130" spans="1:12" ht="20.100000000000001" customHeight="1" x14ac:dyDescent="0.25">
      <c r="A130" s="158"/>
      <c r="B130" s="159"/>
      <c r="C130" s="219" t="s">
        <v>167</v>
      </c>
      <c r="D130" s="219" t="s">
        <v>168</v>
      </c>
      <c r="E130" s="227">
        <v>1</v>
      </c>
      <c r="F130" s="232" t="s">
        <v>169</v>
      </c>
      <c r="G130" s="17"/>
      <c r="H130" s="17"/>
      <c r="I130" s="17"/>
      <c r="J130" s="149"/>
      <c r="K130" s="143"/>
      <c r="L130" s="143"/>
    </row>
    <row r="131" spans="1:12" ht="20.100000000000001" customHeight="1" x14ac:dyDescent="0.25">
      <c r="A131" s="158"/>
      <c r="B131" s="159"/>
      <c r="C131" s="219"/>
      <c r="D131" s="219"/>
      <c r="E131" s="227"/>
      <c r="F131" s="232"/>
      <c r="G131" s="17"/>
      <c r="H131" s="17"/>
      <c r="I131" s="17"/>
      <c r="J131" s="149"/>
      <c r="K131" s="143"/>
      <c r="L131" s="143"/>
    </row>
    <row r="132" spans="1:12" ht="20.100000000000001" customHeight="1" x14ac:dyDescent="0.25">
      <c r="A132" s="158"/>
      <c r="B132" s="159"/>
      <c r="C132" s="219"/>
      <c r="D132" s="219"/>
      <c r="E132" s="227"/>
      <c r="F132" s="232"/>
      <c r="G132" s="17"/>
      <c r="H132" s="17"/>
      <c r="I132" s="17"/>
      <c r="J132" s="149"/>
      <c r="K132" s="143"/>
      <c r="L132" s="143"/>
    </row>
    <row r="133" spans="1:12" ht="20.100000000000001" customHeight="1" x14ac:dyDescent="0.25">
      <c r="A133" s="223" t="s">
        <v>251</v>
      </c>
      <c r="B133" s="224"/>
      <c r="C133" s="224" t="s">
        <v>360</v>
      </c>
      <c r="D133" s="245"/>
      <c r="E133" s="224"/>
      <c r="F133" s="142"/>
      <c r="G133" s="142"/>
      <c r="H133" s="142"/>
      <c r="I133" s="142"/>
      <c r="J133" s="142"/>
      <c r="K133" s="143"/>
      <c r="L133" s="143"/>
    </row>
    <row r="134" spans="1:12" ht="20.100000000000001" customHeight="1" x14ac:dyDescent="0.25">
      <c r="A134" s="155"/>
      <c r="B134" s="143"/>
      <c r="C134" s="143"/>
      <c r="D134" s="246"/>
      <c r="E134" s="143"/>
      <c r="F134" s="143"/>
      <c r="G134" s="143"/>
      <c r="H134" s="143"/>
      <c r="I134" s="143"/>
      <c r="J134" s="143"/>
      <c r="K134" s="143"/>
      <c r="L134" s="143"/>
    </row>
    <row r="135" spans="1:12" ht="20.100000000000001" customHeight="1" x14ac:dyDescent="0.25">
      <c r="A135" s="158"/>
      <c r="B135" s="159"/>
      <c r="C135" s="156" t="s">
        <v>25</v>
      </c>
      <c r="D135" s="219"/>
      <c r="E135" s="161"/>
      <c r="F135" s="161"/>
      <c r="G135" s="160"/>
      <c r="H135" s="160"/>
      <c r="I135" s="160"/>
      <c r="J135" s="162"/>
      <c r="K135" s="143"/>
      <c r="L135" s="143"/>
    </row>
    <row r="136" spans="1:12" ht="20.100000000000001" customHeight="1" x14ac:dyDescent="0.25">
      <c r="A136" s="158"/>
      <c r="B136" s="159"/>
      <c r="C136" s="156"/>
      <c r="D136" s="219"/>
      <c r="E136" s="161"/>
      <c r="F136" s="161"/>
      <c r="G136" s="160"/>
      <c r="H136" s="160"/>
      <c r="I136" s="160"/>
      <c r="J136" s="162"/>
      <c r="K136" s="143"/>
      <c r="L136" s="143"/>
    </row>
    <row r="137" spans="1:12" ht="20.100000000000001" customHeight="1" x14ac:dyDescent="0.25">
      <c r="A137" s="158"/>
      <c r="B137" s="159"/>
      <c r="C137" s="219" t="s">
        <v>167</v>
      </c>
      <c r="D137" s="219" t="s">
        <v>168</v>
      </c>
      <c r="E137" s="227">
        <v>1</v>
      </c>
      <c r="F137" s="232" t="s">
        <v>169</v>
      </c>
      <c r="G137" s="162"/>
      <c r="H137" s="162"/>
      <c r="I137" s="162"/>
      <c r="J137" s="162"/>
      <c r="K137" s="143"/>
      <c r="L137" s="143"/>
    </row>
    <row r="138" spans="1:12" ht="20.100000000000001" customHeight="1" x14ac:dyDescent="0.25">
      <c r="A138" s="223"/>
      <c r="B138" s="224"/>
      <c r="C138" s="224"/>
      <c r="D138" s="245"/>
      <c r="E138" s="224"/>
      <c r="F138" s="142"/>
      <c r="G138" s="75"/>
      <c r="H138" s="75"/>
      <c r="I138" s="85"/>
      <c r="J138" s="74"/>
      <c r="K138" s="143"/>
      <c r="L138" s="143"/>
    </row>
    <row r="139" spans="1:12" ht="20.100000000000001" customHeight="1" x14ac:dyDescent="0.25">
      <c r="A139" s="223"/>
      <c r="B139" s="224"/>
      <c r="C139" s="224"/>
      <c r="D139" s="245"/>
      <c r="E139" s="224"/>
      <c r="F139" s="142"/>
      <c r="G139" s="142"/>
      <c r="H139" s="75"/>
      <c r="I139" s="85"/>
      <c r="J139" s="74"/>
      <c r="K139" s="143"/>
      <c r="L139" s="143"/>
    </row>
    <row r="140" spans="1:12" ht="20.100000000000001" customHeight="1" x14ac:dyDescent="0.25">
      <c r="A140" s="223" t="s">
        <v>336</v>
      </c>
      <c r="B140" s="224"/>
      <c r="C140" s="224" t="s">
        <v>265</v>
      </c>
      <c r="D140" s="245"/>
      <c r="E140" s="224"/>
      <c r="F140" s="142"/>
      <c r="G140" s="143"/>
      <c r="H140" s="75"/>
      <c r="I140" s="85"/>
      <c r="J140" s="74"/>
      <c r="K140" s="143"/>
      <c r="L140" s="143"/>
    </row>
    <row r="141" spans="1:12" ht="20.100000000000001" customHeight="1" x14ac:dyDescent="0.25">
      <c r="A141" s="158"/>
      <c r="B141" s="159"/>
      <c r="C141" s="156"/>
      <c r="D141" s="219"/>
      <c r="E141" s="161"/>
      <c r="F141" s="161"/>
      <c r="G141" s="160"/>
      <c r="H141" s="75"/>
      <c r="I141" s="85"/>
      <c r="J141" s="74"/>
      <c r="K141" s="143"/>
      <c r="L141" s="143"/>
    </row>
    <row r="142" spans="1:12" ht="20.100000000000001" customHeight="1" x14ac:dyDescent="0.25">
      <c r="A142" s="158"/>
      <c r="B142" s="159"/>
      <c r="C142" s="156" t="s">
        <v>266</v>
      </c>
      <c r="D142" s="219"/>
      <c r="E142" s="161"/>
      <c r="F142" s="161"/>
      <c r="G142" s="160"/>
      <c r="H142" s="111"/>
      <c r="I142" s="85"/>
      <c r="J142" s="74"/>
      <c r="K142" s="143"/>
      <c r="L142" s="143"/>
    </row>
    <row r="143" spans="1:12" ht="20.100000000000001" customHeight="1" x14ac:dyDescent="0.25">
      <c r="A143" s="158"/>
      <c r="B143" s="159"/>
      <c r="C143" s="156"/>
      <c r="D143" s="219"/>
      <c r="E143" s="161"/>
      <c r="F143" s="161"/>
      <c r="G143" s="160"/>
      <c r="H143" s="111"/>
      <c r="I143" s="85"/>
      <c r="J143" s="74"/>
      <c r="K143" s="143"/>
      <c r="L143" s="143"/>
    </row>
    <row r="144" spans="1:12" ht="20.100000000000001" customHeight="1" x14ac:dyDescent="0.25">
      <c r="A144" s="158"/>
      <c r="B144" s="159"/>
      <c r="C144" s="219" t="s">
        <v>167</v>
      </c>
      <c r="D144" s="219" t="s">
        <v>168</v>
      </c>
      <c r="E144" s="227">
        <v>2</v>
      </c>
      <c r="F144" s="232" t="s">
        <v>169</v>
      </c>
      <c r="G144" s="162"/>
      <c r="H144" s="78"/>
      <c r="I144" s="2"/>
      <c r="J144" s="74"/>
      <c r="K144" s="143"/>
      <c r="L144" s="143"/>
    </row>
    <row r="145" spans="1:12" ht="20.100000000000001" customHeight="1" x14ac:dyDescent="0.25">
      <c r="A145" s="158"/>
      <c r="B145" s="159"/>
      <c r="C145" s="219"/>
      <c r="D145" s="219"/>
      <c r="E145" s="227"/>
      <c r="F145" s="232"/>
      <c r="G145" s="162"/>
      <c r="H145" s="78"/>
      <c r="I145" s="2"/>
      <c r="J145" s="74"/>
      <c r="K145" s="143"/>
      <c r="L145" s="143"/>
    </row>
    <row r="146" spans="1:12" ht="20.100000000000001" customHeight="1" x14ac:dyDescent="0.25">
      <c r="A146" s="158"/>
      <c r="B146" s="159"/>
      <c r="C146" s="219"/>
      <c r="D146" s="219"/>
      <c r="E146" s="227"/>
      <c r="F146" s="232"/>
      <c r="G146" s="162"/>
      <c r="H146" s="78"/>
      <c r="I146" s="2"/>
      <c r="J146" s="74"/>
      <c r="K146" s="143"/>
      <c r="L146" s="143"/>
    </row>
    <row r="147" spans="1:12" ht="20.100000000000001" customHeight="1" x14ac:dyDescent="0.25">
      <c r="A147" s="223" t="s">
        <v>337</v>
      </c>
      <c r="B147" s="224"/>
      <c r="C147" s="224" t="s">
        <v>361</v>
      </c>
      <c r="D147" s="245"/>
      <c r="E147" s="2"/>
      <c r="F147" s="74"/>
      <c r="G147" s="2"/>
      <c r="H147" s="82"/>
      <c r="I147" s="84"/>
      <c r="J147" s="74"/>
      <c r="K147" s="143"/>
      <c r="L147" s="143"/>
    </row>
    <row r="148" spans="1:12" ht="20.100000000000001" customHeight="1" x14ac:dyDescent="0.25">
      <c r="A148" s="143"/>
      <c r="B148" s="85"/>
      <c r="C148" s="74"/>
      <c r="D148" s="252"/>
      <c r="E148" s="85"/>
      <c r="F148" s="80"/>
      <c r="G148" s="85"/>
      <c r="H148" s="78"/>
      <c r="I148" s="86"/>
      <c r="J148" s="74"/>
      <c r="K148" s="143"/>
      <c r="L148" s="143"/>
    </row>
    <row r="149" spans="1:12" ht="20.100000000000001" customHeight="1" x14ac:dyDescent="0.25">
      <c r="A149" s="143"/>
      <c r="B149" s="2"/>
      <c r="C149" s="156" t="s">
        <v>161</v>
      </c>
      <c r="D149" s="129"/>
      <c r="E149" s="2"/>
      <c r="F149" s="137"/>
      <c r="G149" s="2"/>
      <c r="H149" s="80"/>
      <c r="I149" s="2"/>
      <c r="J149" s="74"/>
      <c r="K149" s="143"/>
      <c r="L149" s="143"/>
    </row>
    <row r="150" spans="1:12" ht="20.100000000000001" customHeight="1" x14ac:dyDescent="0.25">
      <c r="A150" s="158"/>
      <c r="B150" s="159"/>
      <c r="C150" s="219"/>
      <c r="D150" s="219"/>
      <c r="E150" s="227"/>
      <c r="F150" s="232"/>
      <c r="G150" s="162"/>
      <c r="H150" s="78"/>
      <c r="I150" s="2"/>
      <c r="J150" s="74"/>
      <c r="K150" s="143"/>
      <c r="L150" s="143"/>
    </row>
    <row r="151" spans="1:12" ht="20.100000000000001" customHeight="1" x14ac:dyDescent="0.25">
      <c r="A151" s="158"/>
      <c r="B151" s="159"/>
      <c r="C151" s="200" t="s">
        <v>172</v>
      </c>
      <c r="D151" s="177" t="s">
        <v>168</v>
      </c>
      <c r="E151" s="344" t="s">
        <v>173</v>
      </c>
      <c r="F151" s="344"/>
      <c r="G151" s="177" t="s">
        <v>168</v>
      </c>
      <c r="H151" s="217">
        <f>2.5*6</f>
        <v>15</v>
      </c>
      <c r="I151" s="172" t="s">
        <v>24</v>
      </c>
      <c r="J151" s="3"/>
      <c r="K151" s="143"/>
      <c r="L151" s="143"/>
    </row>
    <row r="152" spans="1:12" ht="20.100000000000001" customHeight="1" x14ac:dyDescent="0.25">
      <c r="A152" s="158"/>
      <c r="B152" s="159"/>
      <c r="C152" s="200" t="s">
        <v>174</v>
      </c>
      <c r="D152" s="177" t="s">
        <v>168</v>
      </c>
      <c r="E152" s="344" t="s">
        <v>175</v>
      </c>
      <c r="F152" s="344"/>
      <c r="G152" s="177" t="s">
        <v>168</v>
      </c>
      <c r="H152" s="217">
        <f>4*6.3</f>
        <v>25.2</v>
      </c>
      <c r="I152" s="172" t="s">
        <v>24</v>
      </c>
      <c r="J152" s="3"/>
      <c r="K152" s="143"/>
      <c r="L152" s="143"/>
    </row>
    <row r="153" spans="1:12" ht="20.100000000000001" customHeight="1" x14ac:dyDescent="0.25">
      <c r="A153" s="158"/>
      <c r="B153" s="159"/>
      <c r="C153" s="201" t="s">
        <v>176</v>
      </c>
      <c r="D153" s="202" t="s">
        <v>168</v>
      </c>
      <c r="E153" s="352" t="s">
        <v>253</v>
      </c>
      <c r="F153" s="352"/>
      <c r="G153" s="202" t="s">
        <v>168</v>
      </c>
      <c r="H153" s="204">
        <f>33.0525-(1.5*2.7)</f>
        <v>29.002500000000001</v>
      </c>
      <c r="I153" s="203" t="s">
        <v>24</v>
      </c>
      <c r="J153" s="3"/>
      <c r="K153" s="143"/>
      <c r="L153" s="143"/>
    </row>
    <row r="154" spans="1:12" ht="20.100000000000001" customHeight="1" x14ac:dyDescent="0.25">
      <c r="A154" s="158"/>
      <c r="B154" s="159"/>
      <c r="C154" s="160" t="s">
        <v>19</v>
      </c>
      <c r="D154" s="219"/>
      <c r="E154" s="160"/>
      <c r="F154" s="160"/>
      <c r="G154" s="219" t="s">
        <v>168</v>
      </c>
      <c r="H154" s="243">
        <f>SUM(H151:H153)</f>
        <v>69.202500000000001</v>
      </c>
      <c r="I154" s="244" t="s">
        <v>24</v>
      </c>
      <c r="J154" s="142"/>
      <c r="K154" s="143"/>
      <c r="L154" s="143"/>
    </row>
    <row r="155" spans="1:12" ht="20.100000000000001" customHeight="1" x14ac:dyDescent="0.25">
      <c r="A155" s="158"/>
      <c r="B155" s="159"/>
      <c r="C155" s="160"/>
      <c r="D155" s="219"/>
      <c r="E155" s="160"/>
      <c r="F155" s="160"/>
      <c r="G155" s="219"/>
      <c r="H155" s="243"/>
      <c r="I155" s="244"/>
      <c r="J155" s="142"/>
      <c r="K155" s="143"/>
      <c r="L155" s="143"/>
    </row>
    <row r="156" spans="1:12" ht="20.100000000000001" customHeight="1" x14ac:dyDescent="0.25">
      <c r="A156" s="143"/>
      <c r="B156" s="38"/>
      <c r="C156" s="159" t="s">
        <v>233</v>
      </c>
      <c r="D156" s="177" t="s">
        <v>168</v>
      </c>
      <c r="E156" s="177">
        <f>69.2/(0.3*0.3)</f>
        <v>768.88888888888891</v>
      </c>
      <c r="F156" s="159" t="s">
        <v>255</v>
      </c>
      <c r="G156" s="162"/>
      <c r="H156" s="162"/>
      <c r="I156" s="174"/>
      <c r="J156" s="17"/>
      <c r="K156" s="143"/>
      <c r="L156" s="143"/>
    </row>
    <row r="157" spans="1:12" ht="20.100000000000001" customHeight="1" x14ac:dyDescent="0.25">
      <c r="A157" s="143"/>
      <c r="B157" s="38"/>
      <c r="C157" s="157" t="s">
        <v>233</v>
      </c>
      <c r="D157" s="219" t="s">
        <v>168</v>
      </c>
      <c r="E157" s="243">
        <v>769</v>
      </c>
      <c r="F157" s="157" t="s">
        <v>254</v>
      </c>
      <c r="G157" s="162"/>
      <c r="H157" s="162"/>
      <c r="I157" s="162"/>
      <c r="J157" s="17"/>
      <c r="K157" s="143"/>
      <c r="L157" s="143"/>
    </row>
    <row r="158" spans="1:12" ht="20.100000000000001" customHeight="1" x14ac:dyDescent="0.25">
      <c r="A158" s="143"/>
      <c r="B158" s="38"/>
      <c r="C158" s="157"/>
      <c r="D158" s="219"/>
      <c r="E158" s="241"/>
      <c r="F158" s="157"/>
      <c r="G158" s="17"/>
      <c r="H158" s="17"/>
      <c r="I158" s="17"/>
      <c r="J158" s="17"/>
      <c r="K158" s="143"/>
      <c r="L158" s="143"/>
    </row>
    <row r="159" spans="1:12" ht="20.100000000000001" customHeight="1" x14ac:dyDescent="0.25">
      <c r="A159" s="104" t="s">
        <v>142</v>
      </c>
      <c r="C159" s="2" t="s">
        <v>370</v>
      </c>
      <c r="F159" s="3"/>
      <c r="G159" s="2"/>
      <c r="H159" s="1"/>
      <c r="I159" s="4"/>
      <c r="J159" s="3"/>
      <c r="K159" s="143"/>
      <c r="L159" s="143"/>
    </row>
    <row r="160" spans="1:12" ht="20.100000000000001" customHeight="1" x14ac:dyDescent="0.25">
      <c r="A160" s="104" t="s">
        <v>143</v>
      </c>
      <c r="C160" s="2" t="s">
        <v>372</v>
      </c>
      <c r="F160" s="3"/>
      <c r="G160" s="2"/>
      <c r="H160" s="1"/>
      <c r="I160" s="4"/>
      <c r="J160" s="3"/>
      <c r="K160" s="143"/>
      <c r="L160" s="143"/>
    </row>
    <row r="161" spans="1:12" ht="60" customHeight="1" x14ac:dyDescent="0.25">
      <c r="A161" s="346" t="s">
        <v>203</v>
      </c>
      <c r="B161" s="346"/>
      <c r="C161" s="346"/>
      <c r="D161" s="346"/>
      <c r="E161" s="346"/>
      <c r="F161" s="346"/>
      <c r="G161" s="346"/>
      <c r="H161" s="346"/>
      <c r="I161" s="346"/>
      <c r="J161" s="346"/>
      <c r="K161" s="143"/>
      <c r="L161" s="143"/>
    </row>
    <row r="162" spans="1:12" ht="20.100000000000001" customHeight="1" x14ac:dyDescent="0.25">
      <c r="A162" s="301" t="s">
        <v>368</v>
      </c>
      <c r="C162" s="2"/>
      <c r="F162" s="3"/>
      <c r="G162" s="2"/>
      <c r="H162" s="1"/>
      <c r="I162" s="4"/>
      <c r="J162" s="3"/>
      <c r="K162" s="143"/>
      <c r="L162" s="143"/>
    </row>
    <row r="163" spans="1:12" ht="20.100000000000001" customHeight="1" x14ac:dyDescent="0.25">
      <c r="A163" s="143"/>
      <c r="B163" s="38"/>
      <c r="C163" s="38"/>
      <c r="D163" s="47"/>
      <c r="E163" s="144"/>
      <c r="F163" s="145"/>
      <c r="G163" s="17"/>
      <c r="H163" s="17"/>
      <c r="I163" s="17"/>
      <c r="J163" s="17"/>
      <c r="K163" s="143"/>
      <c r="L163" s="143"/>
    </row>
    <row r="164" spans="1:12" ht="20.100000000000001" customHeight="1" x14ac:dyDescent="0.25">
      <c r="A164" s="143"/>
      <c r="B164" s="38"/>
      <c r="C164" s="156" t="s">
        <v>258</v>
      </c>
      <c r="D164" s="47"/>
      <c r="E164" s="144"/>
      <c r="F164" s="145"/>
      <c r="G164" s="17"/>
      <c r="H164" s="17"/>
      <c r="I164" s="17"/>
      <c r="J164" s="17"/>
      <c r="K164" s="143"/>
      <c r="L164" s="143"/>
    </row>
    <row r="165" spans="1:12" ht="20.100000000000001" customHeight="1" x14ac:dyDescent="0.25">
      <c r="A165" s="143"/>
      <c r="B165" s="17"/>
      <c r="C165" s="17"/>
      <c r="D165" s="47"/>
      <c r="E165" s="17"/>
      <c r="F165" s="17"/>
      <c r="G165" s="17"/>
      <c r="H165" s="17"/>
      <c r="I165" s="17"/>
      <c r="J165" s="17"/>
      <c r="K165" s="143"/>
      <c r="L165" s="143"/>
    </row>
    <row r="166" spans="1:12" ht="20.100000000000001" customHeight="1" x14ac:dyDescent="0.25">
      <c r="A166" s="143"/>
      <c r="B166" s="17"/>
      <c r="C166" s="200" t="s">
        <v>172</v>
      </c>
      <c r="D166" s="177" t="s">
        <v>168</v>
      </c>
      <c r="E166" s="344" t="s">
        <v>261</v>
      </c>
      <c r="F166" s="344"/>
      <c r="G166" s="177" t="s">
        <v>168</v>
      </c>
      <c r="H166" s="217">
        <f>1.5*2.7</f>
        <v>4.0500000000000007</v>
      </c>
      <c r="I166" s="172" t="s">
        <v>24</v>
      </c>
      <c r="J166" s="17"/>
      <c r="K166" s="143"/>
      <c r="L166" s="143"/>
    </row>
    <row r="167" spans="1:12" ht="20.100000000000001" customHeight="1" x14ac:dyDescent="0.25">
      <c r="A167" s="143"/>
      <c r="B167" s="146"/>
      <c r="C167" s="200" t="s">
        <v>174</v>
      </c>
      <c r="D167" s="177" t="s">
        <v>168</v>
      </c>
      <c r="E167" s="344" t="s">
        <v>259</v>
      </c>
      <c r="F167" s="344"/>
      <c r="G167" s="177" t="s">
        <v>168</v>
      </c>
      <c r="H167" s="217">
        <f>1.5*1.5*4</f>
        <v>9</v>
      </c>
      <c r="I167" s="172" t="s">
        <v>24</v>
      </c>
      <c r="J167" s="87"/>
      <c r="K167" s="143"/>
      <c r="L167" s="143"/>
    </row>
    <row r="168" spans="1:12" ht="20.100000000000001" customHeight="1" x14ac:dyDescent="0.25">
      <c r="A168" s="143"/>
      <c r="B168" s="146"/>
      <c r="C168" s="200" t="s">
        <v>176</v>
      </c>
      <c r="D168" s="177" t="s">
        <v>168</v>
      </c>
      <c r="E168" s="344" t="s">
        <v>260</v>
      </c>
      <c r="F168" s="344"/>
      <c r="G168" s="177" t="s">
        <v>168</v>
      </c>
      <c r="H168" s="217">
        <f>1.35*1.5*2</f>
        <v>4.0500000000000007</v>
      </c>
      <c r="I168" s="172" t="s">
        <v>24</v>
      </c>
      <c r="J168" s="87"/>
      <c r="K168" s="143"/>
      <c r="L168" s="143"/>
    </row>
    <row r="169" spans="1:12" ht="20.100000000000001" customHeight="1" x14ac:dyDescent="0.25">
      <c r="A169" s="143"/>
      <c r="B169" s="17"/>
      <c r="C169" s="201" t="s">
        <v>177</v>
      </c>
      <c r="D169" s="202" t="s">
        <v>168</v>
      </c>
      <c r="E169" s="352" t="s">
        <v>262</v>
      </c>
      <c r="F169" s="352"/>
      <c r="G169" s="202" t="s">
        <v>168</v>
      </c>
      <c r="H169" s="204">
        <f>0.55*1.5*2</f>
        <v>1.6500000000000001</v>
      </c>
      <c r="I169" s="203" t="s">
        <v>24</v>
      </c>
      <c r="J169" s="17"/>
      <c r="K169" s="143"/>
      <c r="L169" s="143"/>
    </row>
    <row r="170" spans="1:12" ht="20.100000000000001" customHeight="1" x14ac:dyDescent="0.25">
      <c r="A170" s="143"/>
      <c r="B170" s="17"/>
      <c r="C170" s="160" t="s">
        <v>230</v>
      </c>
      <c r="D170" s="219"/>
      <c r="E170" s="160"/>
      <c r="F170" s="160"/>
      <c r="G170" s="219" t="s">
        <v>168</v>
      </c>
      <c r="H170" s="243">
        <f>SUM(H166:H169)</f>
        <v>18.75</v>
      </c>
      <c r="I170" s="244" t="s">
        <v>24</v>
      </c>
      <c r="J170" s="17"/>
      <c r="K170" s="143"/>
      <c r="L170" s="143"/>
    </row>
    <row r="171" spans="1:12" ht="20.100000000000001" customHeight="1" x14ac:dyDescent="0.25">
      <c r="A171" s="143"/>
      <c r="B171" s="17"/>
      <c r="C171" s="20"/>
      <c r="D171" s="42"/>
      <c r="E171" s="20"/>
      <c r="F171" s="20"/>
      <c r="G171" s="42"/>
      <c r="H171" s="42"/>
      <c r="I171" s="148"/>
      <c r="J171" s="149"/>
      <c r="K171" s="143"/>
      <c r="L171" s="143"/>
    </row>
    <row r="172" spans="1:12" ht="20.100000000000001" customHeight="1" x14ac:dyDescent="0.25">
      <c r="A172" s="143"/>
      <c r="B172" s="17"/>
      <c r="C172" s="159" t="s">
        <v>233</v>
      </c>
      <c r="D172" s="177" t="s">
        <v>168</v>
      </c>
      <c r="E172" s="177">
        <f>H170/(0.2*0.2)</f>
        <v>468.74999999999989</v>
      </c>
      <c r="F172" s="159" t="s">
        <v>255</v>
      </c>
      <c r="G172" s="162"/>
      <c r="H172" s="162"/>
      <c r="I172" s="174"/>
      <c r="J172" s="149"/>
      <c r="K172" s="143"/>
      <c r="L172" s="143"/>
    </row>
    <row r="173" spans="1:12" ht="20.100000000000001" customHeight="1" x14ac:dyDescent="0.25">
      <c r="A173" s="143"/>
      <c r="B173" s="17"/>
      <c r="C173" s="157" t="s">
        <v>233</v>
      </c>
      <c r="D173" s="219" t="s">
        <v>168</v>
      </c>
      <c r="E173" s="243">
        <v>469</v>
      </c>
      <c r="F173" s="157" t="s">
        <v>263</v>
      </c>
      <c r="G173" s="162"/>
      <c r="H173" s="162"/>
      <c r="I173" s="162"/>
      <c r="J173" s="173"/>
      <c r="K173" s="143"/>
      <c r="L173" s="143"/>
    </row>
    <row r="174" spans="1:12" ht="20.100000000000001" customHeight="1" x14ac:dyDescent="0.25">
      <c r="A174" s="143"/>
      <c r="B174" s="17"/>
      <c r="C174" s="20"/>
      <c r="D174" s="42"/>
      <c r="E174" s="20"/>
      <c r="F174" s="20"/>
      <c r="G174" s="42"/>
      <c r="H174" s="42"/>
      <c r="I174" s="148"/>
      <c r="J174" s="149"/>
      <c r="K174" s="143"/>
      <c r="L174" s="143"/>
    </row>
    <row r="175" spans="1:12" ht="20.100000000000001" customHeight="1" x14ac:dyDescent="0.25">
      <c r="A175" s="143"/>
      <c r="B175" s="17"/>
      <c r="C175" s="239" t="s">
        <v>179</v>
      </c>
      <c r="D175" s="219" t="s">
        <v>168</v>
      </c>
      <c r="E175" s="277">
        <f>H154+H170</f>
        <v>87.952500000000001</v>
      </c>
      <c r="F175" s="254" t="s">
        <v>24</v>
      </c>
      <c r="G175" s="272"/>
      <c r="H175" s="42"/>
      <c r="I175" s="148"/>
      <c r="J175" s="149"/>
      <c r="K175" s="143"/>
      <c r="L175" s="143"/>
    </row>
    <row r="176" spans="1:12" ht="20.100000000000001" customHeight="1" x14ac:dyDescent="0.25">
      <c r="A176" s="143"/>
      <c r="B176" s="17"/>
      <c r="C176" s="20"/>
      <c r="D176" s="42"/>
      <c r="E176" s="20"/>
      <c r="F176" s="20"/>
      <c r="G176" s="42"/>
      <c r="H176" s="42"/>
      <c r="I176" s="148"/>
      <c r="J176" s="149"/>
      <c r="K176" s="143"/>
      <c r="L176" s="143"/>
    </row>
    <row r="177" spans="1:12" ht="20.100000000000001" customHeight="1" x14ac:dyDescent="0.25">
      <c r="A177" s="143"/>
      <c r="B177" s="17"/>
      <c r="C177" s="170" t="s">
        <v>192</v>
      </c>
      <c r="D177" s="271" t="s">
        <v>168</v>
      </c>
      <c r="E177" s="170" t="s">
        <v>268</v>
      </c>
      <c r="F177" s="170"/>
      <c r="G177" s="271" t="s">
        <v>168</v>
      </c>
      <c r="H177" s="278">
        <f>E175*0.086</f>
        <v>7.5639149999999997</v>
      </c>
      <c r="I177" s="172" t="s">
        <v>116</v>
      </c>
      <c r="J177" s="149"/>
      <c r="K177" s="143"/>
      <c r="L177" s="143"/>
    </row>
    <row r="178" spans="1:12" ht="20.100000000000001" customHeight="1" x14ac:dyDescent="0.25">
      <c r="A178" s="143"/>
      <c r="B178" s="17"/>
      <c r="C178" s="163"/>
      <c r="D178" s="247"/>
      <c r="E178" s="170"/>
      <c r="F178" s="170"/>
      <c r="G178" s="218" t="s">
        <v>195</v>
      </c>
      <c r="H178" s="193">
        <v>8</v>
      </c>
      <c r="I178" s="219" t="s">
        <v>116</v>
      </c>
      <c r="J178" s="149"/>
      <c r="K178" s="143"/>
      <c r="L178" s="143"/>
    </row>
    <row r="179" spans="1:12" ht="20.100000000000001" customHeight="1" x14ac:dyDescent="0.25">
      <c r="A179" s="143"/>
      <c r="B179" s="17"/>
      <c r="C179" s="163"/>
      <c r="D179" s="247"/>
      <c r="E179" s="170"/>
      <c r="F179" s="170"/>
      <c r="G179" s="272"/>
      <c r="H179" s="272"/>
      <c r="I179" s="172"/>
      <c r="J179" s="149"/>
      <c r="K179" s="143"/>
      <c r="L179" s="143"/>
    </row>
    <row r="180" spans="1:12" ht="20.100000000000001" customHeight="1" x14ac:dyDescent="0.25">
      <c r="A180" s="143"/>
      <c r="B180" s="17"/>
      <c r="C180" s="279" t="s">
        <v>269</v>
      </c>
      <c r="D180" s="271" t="s">
        <v>168</v>
      </c>
      <c r="E180" s="170" t="s">
        <v>270</v>
      </c>
      <c r="F180" s="162"/>
      <c r="G180" s="271" t="s">
        <v>168</v>
      </c>
      <c r="H180" s="162">
        <f>E175*0.5</f>
        <v>43.97625</v>
      </c>
      <c r="I180" s="173" t="s">
        <v>271</v>
      </c>
      <c r="J180" s="150"/>
      <c r="K180" s="143"/>
      <c r="L180" s="143"/>
    </row>
    <row r="181" spans="1:12" ht="20.100000000000001" customHeight="1" x14ac:dyDescent="0.25">
      <c r="A181" s="143"/>
      <c r="B181" s="17"/>
      <c r="C181" s="279" t="s">
        <v>269</v>
      </c>
      <c r="D181" s="271" t="s">
        <v>168</v>
      </c>
      <c r="E181" s="159" t="s">
        <v>272</v>
      </c>
      <c r="F181" s="162"/>
      <c r="G181" s="271" t="s">
        <v>168</v>
      </c>
      <c r="H181" s="162">
        <f>H180/2</f>
        <v>21.988125</v>
      </c>
      <c r="I181" s="173" t="s">
        <v>271</v>
      </c>
      <c r="J181" s="149"/>
      <c r="K181" s="143"/>
      <c r="L181" s="143"/>
    </row>
    <row r="182" spans="1:12" ht="20.100000000000001" customHeight="1" x14ac:dyDescent="0.25">
      <c r="A182" s="143"/>
      <c r="B182" s="17"/>
      <c r="C182" s="163"/>
      <c r="D182" s="247"/>
      <c r="E182" s="169"/>
      <c r="F182" s="169"/>
      <c r="G182" s="218" t="s">
        <v>195</v>
      </c>
      <c r="H182" s="193">
        <v>22</v>
      </c>
      <c r="I182" s="219" t="s">
        <v>116</v>
      </c>
      <c r="J182" s="87"/>
      <c r="K182" s="143"/>
      <c r="L182" s="143"/>
    </row>
    <row r="183" spans="1:12" ht="20.100000000000001" customHeight="1" x14ac:dyDescent="0.25">
      <c r="A183" s="143"/>
      <c r="B183" s="17"/>
      <c r="C183" s="169"/>
      <c r="D183" s="192"/>
      <c r="E183" s="169"/>
      <c r="F183" s="169"/>
      <c r="G183" s="168"/>
      <c r="H183" s="168"/>
      <c r="I183" s="168"/>
      <c r="J183" s="87"/>
      <c r="K183" s="143"/>
      <c r="L183" s="143"/>
    </row>
    <row r="184" spans="1:12" ht="20.100000000000001" customHeight="1" x14ac:dyDescent="0.25">
      <c r="A184" s="143"/>
      <c r="B184" s="17"/>
      <c r="C184" s="170" t="s">
        <v>267</v>
      </c>
      <c r="D184" s="271" t="s">
        <v>168</v>
      </c>
      <c r="E184" s="170" t="s">
        <v>273</v>
      </c>
      <c r="F184" s="159"/>
      <c r="G184" s="271" t="s">
        <v>168</v>
      </c>
      <c r="H184" s="278">
        <f>E175*0.11</f>
        <v>9.6747750000000003</v>
      </c>
      <c r="I184" s="172" t="s">
        <v>116</v>
      </c>
      <c r="J184" s="17"/>
      <c r="K184" s="143"/>
      <c r="L184" s="143"/>
    </row>
    <row r="185" spans="1:12" ht="20.100000000000001" customHeight="1" x14ac:dyDescent="0.25">
      <c r="A185" s="143"/>
      <c r="B185" s="17"/>
      <c r="C185" s="159"/>
      <c r="D185" s="271"/>
      <c r="E185" s="159"/>
      <c r="F185" s="159"/>
      <c r="G185" s="218" t="s">
        <v>195</v>
      </c>
      <c r="H185" s="193">
        <v>10</v>
      </c>
      <c r="I185" s="219" t="s">
        <v>116</v>
      </c>
      <c r="J185" s="150"/>
      <c r="K185" s="143"/>
      <c r="L185" s="143"/>
    </row>
    <row r="186" spans="1:12" ht="20.100000000000001" customHeight="1" x14ac:dyDescent="0.25">
      <c r="A186" s="143"/>
      <c r="B186" s="17"/>
      <c r="C186" s="38"/>
      <c r="D186" s="42"/>
      <c r="E186" s="41"/>
      <c r="F186" s="42"/>
      <c r="G186" s="42"/>
      <c r="H186" s="153"/>
      <c r="I186" s="152"/>
      <c r="J186" s="149"/>
      <c r="K186" s="143"/>
      <c r="L186" s="143"/>
    </row>
    <row r="187" spans="1:12" ht="20.100000000000001" customHeight="1" x14ac:dyDescent="0.25">
      <c r="A187" s="143"/>
      <c r="B187" s="17"/>
      <c r="C187" s="156" t="s">
        <v>126</v>
      </c>
      <c r="D187" s="42"/>
      <c r="E187" s="41"/>
      <c r="F187" s="42"/>
      <c r="G187" s="42"/>
      <c r="H187" s="151"/>
      <c r="I187" s="152"/>
      <c r="J187" s="152"/>
      <c r="K187" s="143"/>
      <c r="L187" s="143"/>
    </row>
    <row r="188" spans="1:12" ht="20.100000000000001" customHeight="1" x14ac:dyDescent="0.25">
      <c r="A188" s="143"/>
      <c r="B188" s="17"/>
      <c r="C188" s="156"/>
      <c r="D188" s="42"/>
      <c r="E188" s="41"/>
      <c r="F188" s="42"/>
      <c r="G188" s="42"/>
      <c r="H188" s="151"/>
      <c r="I188" s="152"/>
      <c r="J188" s="152"/>
      <c r="K188" s="143"/>
      <c r="L188" s="143"/>
    </row>
    <row r="189" spans="1:12" ht="20.100000000000001" customHeight="1" x14ac:dyDescent="0.25">
      <c r="A189" s="143"/>
      <c r="B189" s="17"/>
      <c r="C189" s="280" t="s">
        <v>285</v>
      </c>
      <c r="D189" s="271"/>
      <c r="E189" s="271"/>
      <c r="F189" s="271"/>
      <c r="G189" s="162"/>
      <c r="H189" s="162"/>
      <c r="I189" s="174"/>
      <c r="J189" s="174"/>
      <c r="K189" s="143"/>
      <c r="L189" s="143"/>
    </row>
    <row r="190" spans="1:12" ht="20.100000000000001" customHeight="1" x14ac:dyDescent="0.25">
      <c r="A190" s="143"/>
      <c r="B190" s="17"/>
      <c r="C190" s="200" t="s">
        <v>172</v>
      </c>
      <c r="D190" s="271" t="s">
        <v>168</v>
      </c>
      <c r="E190" s="344" t="s">
        <v>275</v>
      </c>
      <c r="F190" s="344"/>
      <c r="G190" s="271" t="s">
        <v>168</v>
      </c>
      <c r="H190" s="217">
        <f>12.3*2.35*4</f>
        <v>115.62</v>
      </c>
      <c r="I190" s="172" t="s">
        <v>24</v>
      </c>
      <c r="J190" s="173"/>
      <c r="K190" s="143"/>
      <c r="L190" s="143"/>
    </row>
    <row r="191" spans="1:12" ht="20.100000000000001" customHeight="1" x14ac:dyDescent="0.25">
      <c r="A191" s="143"/>
      <c r="B191" s="17"/>
      <c r="C191" s="200" t="s">
        <v>174</v>
      </c>
      <c r="D191" s="271" t="s">
        <v>168</v>
      </c>
      <c r="E191" s="344" t="s">
        <v>276</v>
      </c>
      <c r="F191" s="344"/>
      <c r="G191" s="271" t="s">
        <v>168</v>
      </c>
      <c r="H191" s="217">
        <f>4*2.35*2</f>
        <v>18.8</v>
      </c>
      <c r="I191" s="172" t="s">
        <v>24</v>
      </c>
      <c r="J191" s="173"/>
      <c r="K191" s="143"/>
      <c r="L191" s="143"/>
    </row>
    <row r="192" spans="1:12" ht="20.100000000000001" customHeight="1" x14ac:dyDescent="0.25">
      <c r="A192" s="143"/>
      <c r="B192" s="17"/>
      <c r="C192" s="200" t="s">
        <v>176</v>
      </c>
      <c r="D192" s="271" t="s">
        <v>168</v>
      </c>
      <c r="E192" s="344" t="s">
        <v>277</v>
      </c>
      <c r="F192" s="344"/>
      <c r="G192" s="271" t="s">
        <v>168</v>
      </c>
      <c r="H192" s="217">
        <f>5.85*2.35*2</f>
        <v>27.495000000000001</v>
      </c>
      <c r="I192" s="172" t="s">
        <v>24</v>
      </c>
      <c r="J192" s="173"/>
      <c r="K192" s="143"/>
      <c r="L192" s="143"/>
    </row>
    <row r="193" spans="1:12" ht="20.100000000000001" customHeight="1" x14ac:dyDescent="0.25">
      <c r="A193" s="143"/>
      <c r="B193" s="17"/>
      <c r="C193" s="200" t="s">
        <v>177</v>
      </c>
      <c r="D193" s="271" t="s">
        <v>168</v>
      </c>
      <c r="E193" s="344" t="s">
        <v>282</v>
      </c>
      <c r="F193" s="344"/>
      <c r="G193" s="271" t="s">
        <v>168</v>
      </c>
      <c r="H193" s="217">
        <f>5.65*2.35*2</f>
        <v>26.555000000000003</v>
      </c>
      <c r="I193" s="172" t="s">
        <v>24</v>
      </c>
      <c r="J193" s="173"/>
      <c r="K193" s="143"/>
      <c r="L193" s="143"/>
    </row>
    <row r="194" spans="1:12" ht="20.100000000000001" customHeight="1" x14ac:dyDescent="0.25">
      <c r="A194" s="143"/>
      <c r="B194" s="17"/>
      <c r="C194" s="200" t="s">
        <v>278</v>
      </c>
      <c r="D194" s="271" t="s">
        <v>168</v>
      </c>
      <c r="E194" s="344" t="s">
        <v>280</v>
      </c>
      <c r="F194" s="344"/>
      <c r="G194" s="271" t="s">
        <v>168</v>
      </c>
      <c r="H194" s="217">
        <f>2.7*2.35*4</f>
        <v>25.380000000000003</v>
      </c>
      <c r="I194" s="172" t="s">
        <v>24</v>
      </c>
      <c r="J194" s="169"/>
      <c r="K194" s="143"/>
      <c r="L194" s="143"/>
    </row>
    <row r="195" spans="1:12" ht="20.100000000000001" customHeight="1" x14ac:dyDescent="0.25">
      <c r="A195" s="143"/>
      <c r="B195" s="17"/>
      <c r="C195" s="201" t="s">
        <v>279</v>
      </c>
      <c r="D195" s="274" t="s">
        <v>168</v>
      </c>
      <c r="E195" s="352" t="s">
        <v>281</v>
      </c>
      <c r="F195" s="352"/>
      <c r="G195" s="274" t="s">
        <v>168</v>
      </c>
      <c r="H195" s="204">
        <f>1.5*2.35*5</f>
        <v>17.625</v>
      </c>
      <c r="I195" s="203" t="s">
        <v>24</v>
      </c>
      <c r="J195" s="169"/>
      <c r="K195" s="143"/>
      <c r="L195" s="143"/>
    </row>
    <row r="196" spans="1:12" ht="20.100000000000001" customHeight="1" x14ac:dyDescent="0.25">
      <c r="A196" s="143"/>
      <c r="B196" s="17"/>
      <c r="C196" s="160" t="s">
        <v>19</v>
      </c>
      <c r="D196" s="219"/>
      <c r="E196" s="160"/>
      <c r="F196" s="160"/>
      <c r="G196" s="219" t="s">
        <v>168</v>
      </c>
      <c r="H196" s="243">
        <f>SUM(H190:H195)</f>
        <v>231.47500000000002</v>
      </c>
      <c r="I196" s="244" t="s">
        <v>24</v>
      </c>
      <c r="J196" s="169"/>
      <c r="K196" s="143"/>
      <c r="L196" s="143"/>
    </row>
    <row r="197" spans="1:12" ht="20.100000000000001" customHeight="1" x14ac:dyDescent="0.25">
      <c r="A197" s="143"/>
      <c r="B197" s="17"/>
      <c r="C197" s="160"/>
      <c r="D197" s="219"/>
      <c r="E197" s="160"/>
      <c r="F197" s="160"/>
      <c r="G197" s="219"/>
      <c r="H197" s="243"/>
      <c r="I197" s="244"/>
      <c r="J197" s="169"/>
      <c r="K197" s="143"/>
      <c r="L197" s="143"/>
    </row>
    <row r="198" spans="1:12" ht="20.100000000000001" customHeight="1" x14ac:dyDescent="0.25">
      <c r="A198" s="143"/>
      <c r="B198" s="17"/>
      <c r="C198" s="255" t="s">
        <v>284</v>
      </c>
      <c r="D198" s="271"/>
      <c r="E198" s="272"/>
      <c r="F198" s="272"/>
      <c r="G198" s="271"/>
      <c r="H198" s="217"/>
      <c r="I198" s="172"/>
      <c r="J198" s="169"/>
      <c r="K198" s="143"/>
      <c r="L198" s="143"/>
    </row>
    <row r="199" spans="1:12" ht="20.100000000000001" customHeight="1" x14ac:dyDescent="0.25">
      <c r="A199" s="143"/>
      <c r="B199" s="17"/>
      <c r="C199" s="200" t="s">
        <v>283</v>
      </c>
      <c r="D199" s="271" t="s">
        <v>168</v>
      </c>
      <c r="E199" s="344" t="s">
        <v>287</v>
      </c>
      <c r="F199" s="344"/>
      <c r="G199" s="271" t="s">
        <v>168</v>
      </c>
      <c r="H199" s="217">
        <f>0.9*2.1*4</f>
        <v>7.5600000000000005</v>
      </c>
      <c r="I199" s="172" t="s">
        <v>24</v>
      </c>
      <c r="J199" s="169"/>
      <c r="K199" s="143"/>
      <c r="L199" s="143"/>
    </row>
    <row r="200" spans="1:12" ht="20.100000000000001" customHeight="1" x14ac:dyDescent="0.25">
      <c r="A200" s="143"/>
      <c r="B200" s="17"/>
      <c r="C200" s="200" t="s">
        <v>286</v>
      </c>
      <c r="D200" s="271" t="s">
        <v>168</v>
      </c>
      <c r="E200" s="344" t="s">
        <v>288</v>
      </c>
      <c r="F200" s="344"/>
      <c r="G200" s="271" t="s">
        <v>168</v>
      </c>
      <c r="H200" s="217">
        <f>0.8*2.1*2</f>
        <v>3.3600000000000003</v>
      </c>
      <c r="I200" s="172" t="s">
        <v>24</v>
      </c>
      <c r="J200" s="162"/>
      <c r="K200" s="143"/>
      <c r="L200" s="143"/>
    </row>
    <row r="201" spans="1:12" ht="20.100000000000001" customHeight="1" x14ac:dyDescent="0.25">
      <c r="A201" s="143"/>
      <c r="B201" s="17"/>
      <c r="C201" s="201" t="s">
        <v>289</v>
      </c>
      <c r="D201" s="274" t="s">
        <v>168</v>
      </c>
      <c r="E201" s="352" t="s">
        <v>295</v>
      </c>
      <c r="F201" s="352"/>
      <c r="G201" s="274" t="s">
        <v>168</v>
      </c>
      <c r="H201" s="204">
        <f>0.5*0.5</f>
        <v>0.25</v>
      </c>
      <c r="I201" s="203" t="s">
        <v>24</v>
      </c>
      <c r="J201" s="162"/>
      <c r="K201" s="143"/>
      <c r="L201" s="143"/>
    </row>
    <row r="202" spans="1:12" ht="20.100000000000001" customHeight="1" x14ac:dyDescent="0.25">
      <c r="A202" s="143"/>
      <c r="B202" s="17"/>
      <c r="C202" s="160" t="s">
        <v>19</v>
      </c>
      <c r="D202" s="219"/>
      <c r="E202" s="160"/>
      <c r="F202" s="160"/>
      <c r="G202" s="219" t="s">
        <v>168</v>
      </c>
      <c r="H202" s="243">
        <f>SUM(H199:H201)</f>
        <v>11.170000000000002</v>
      </c>
      <c r="I202" s="244" t="s">
        <v>24</v>
      </c>
      <c r="J202" s="173"/>
      <c r="K202" s="143"/>
      <c r="L202" s="143"/>
    </row>
    <row r="203" spans="1:12" ht="20.100000000000001" customHeight="1" x14ac:dyDescent="0.25">
      <c r="A203" s="143"/>
      <c r="B203" s="17"/>
      <c r="C203" s="160"/>
      <c r="D203" s="219"/>
      <c r="E203" s="160"/>
      <c r="F203" s="160"/>
      <c r="G203" s="219"/>
      <c r="H203" s="243"/>
      <c r="I203" s="244"/>
      <c r="J203" s="173"/>
      <c r="K203" s="143"/>
      <c r="L203" s="143"/>
    </row>
    <row r="204" spans="1:12" ht="20.100000000000001" customHeight="1" x14ac:dyDescent="0.25">
      <c r="A204" s="143"/>
      <c r="B204" s="17"/>
      <c r="C204" s="162" t="s">
        <v>290</v>
      </c>
      <c r="D204" s="271" t="s">
        <v>168</v>
      </c>
      <c r="E204" s="159" t="s">
        <v>291</v>
      </c>
      <c r="F204" s="162"/>
      <c r="G204" s="219"/>
      <c r="H204" s="243"/>
      <c r="I204" s="244"/>
      <c r="J204" s="173"/>
      <c r="K204" s="143"/>
      <c r="L204" s="143"/>
    </row>
    <row r="205" spans="1:12" ht="20.100000000000001" customHeight="1" x14ac:dyDescent="0.25">
      <c r="A205" s="143"/>
      <c r="B205" s="17"/>
      <c r="C205" s="162" t="s">
        <v>290</v>
      </c>
      <c r="D205" s="271" t="s">
        <v>168</v>
      </c>
      <c r="E205" s="159" t="s">
        <v>292</v>
      </c>
      <c r="F205" s="162"/>
      <c r="G205" s="162"/>
      <c r="H205" s="162"/>
      <c r="I205" s="162"/>
      <c r="J205" s="173"/>
      <c r="K205" s="143"/>
      <c r="L205" s="143"/>
    </row>
    <row r="206" spans="1:12" ht="20.100000000000001" customHeight="1" x14ac:dyDescent="0.25">
      <c r="A206" s="143"/>
      <c r="B206" s="17"/>
      <c r="C206" s="160" t="s">
        <v>290</v>
      </c>
      <c r="D206" s="219" t="s">
        <v>168</v>
      </c>
      <c r="E206" s="157">
        <f>H196-H202</f>
        <v>220.30500000000001</v>
      </c>
      <c r="F206" s="254" t="s">
        <v>24</v>
      </c>
      <c r="G206" s="162"/>
      <c r="H206" s="162"/>
      <c r="I206" s="162"/>
      <c r="J206" s="173"/>
      <c r="K206" s="143"/>
      <c r="L206" s="143"/>
    </row>
    <row r="207" spans="1:12" ht="20.100000000000001" customHeight="1" x14ac:dyDescent="0.25">
      <c r="A207" s="143"/>
      <c r="B207" s="17"/>
      <c r="C207" s="160"/>
      <c r="D207" s="219"/>
      <c r="E207" s="157"/>
      <c r="F207" s="254"/>
      <c r="G207" s="162"/>
      <c r="H207" s="162"/>
      <c r="I207" s="162"/>
      <c r="J207" s="173"/>
      <c r="K207" s="143"/>
      <c r="L207" s="143"/>
    </row>
    <row r="208" spans="1:12" ht="20.100000000000001" customHeight="1" x14ac:dyDescent="0.25">
      <c r="A208" s="143"/>
      <c r="B208" s="17"/>
      <c r="C208" s="162" t="s">
        <v>303</v>
      </c>
      <c r="D208" s="271" t="s">
        <v>168</v>
      </c>
      <c r="E208" s="162" t="s">
        <v>299</v>
      </c>
      <c r="F208" s="207"/>
      <c r="G208" s="271" t="s">
        <v>168</v>
      </c>
      <c r="H208" s="162">
        <f>E206/30</f>
        <v>7.3435000000000006</v>
      </c>
      <c r="I208" s="271" t="s">
        <v>300</v>
      </c>
      <c r="J208" s="173"/>
      <c r="K208" s="143"/>
      <c r="L208" s="143"/>
    </row>
    <row r="209" spans="1:12" ht="20.100000000000001" customHeight="1" x14ac:dyDescent="0.25">
      <c r="A209" s="143"/>
      <c r="B209" s="17"/>
      <c r="C209" s="162" t="s">
        <v>304</v>
      </c>
      <c r="D209" s="271"/>
      <c r="E209" s="162"/>
      <c r="F209" s="207"/>
      <c r="G209" s="256" t="s">
        <v>195</v>
      </c>
      <c r="H209" s="160">
        <v>8</v>
      </c>
      <c r="I209" s="219" t="s">
        <v>301</v>
      </c>
      <c r="J209" s="173"/>
      <c r="K209" s="143"/>
      <c r="L209" s="143"/>
    </row>
    <row r="210" spans="1:12" ht="20.100000000000001" customHeight="1" x14ac:dyDescent="0.25">
      <c r="A210" s="143"/>
      <c r="B210" s="17"/>
      <c r="C210" s="160"/>
      <c r="D210" s="160"/>
      <c r="E210" s="157"/>
      <c r="F210" s="254"/>
      <c r="G210" s="162"/>
      <c r="H210" s="160">
        <f>8*4</f>
        <v>32</v>
      </c>
      <c r="I210" s="160" t="s">
        <v>302</v>
      </c>
      <c r="J210" s="173"/>
      <c r="K210" s="143"/>
      <c r="L210" s="143"/>
    </row>
    <row r="211" spans="1:12" ht="20.100000000000001" customHeight="1" x14ac:dyDescent="0.25">
      <c r="A211" s="104" t="s">
        <v>142</v>
      </c>
      <c r="C211" s="2" t="s">
        <v>370</v>
      </c>
      <c r="F211" s="3"/>
      <c r="G211" s="2"/>
      <c r="H211" s="1"/>
      <c r="I211" s="4"/>
      <c r="J211" s="3"/>
      <c r="K211" s="143"/>
      <c r="L211" s="143"/>
    </row>
    <row r="212" spans="1:12" ht="20.100000000000001" customHeight="1" x14ac:dyDescent="0.25">
      <c r="A212" s="104" t="s">
        <v>143</v>
      </c>
      <c r="C212" s="2" t="s">
        <v>372</v>
      </c>
      <c r="F212" s="3"/>
      <c r="G212" s="2"/>
      <c r="H212" s="1"/>
      <c r="I212" s="4"/>
      <c r="J212" s="3"/>
      <c r="K212" s="143"/>
      <c r="L212" s="143"/>
    </row>
    <row r="213" spans="1:12" ht="60" customHeight="1" x14ac:dyDescent="0.25">
      <c r="A213" s="346" t="s">
        <v>203</v>
      </c>
      <c r="B213" s="346"/>
      <c r="C213" s="346"/>
      <c r="D213" s="346"/>
      <c r="E213" s="346"/>
      <c r="F213" s="346"/>
      <c r="G213" s="346"/>
      <c r="H213" s="346"/>
      <c r="I213" s="346"/>
      <c r="J213" s="346"/>
      <c r="K213" s="143"/>
      <c r="L213" s="143"/>
    </row>
    <row r="214" spans="1:12" ht="20.100000000000001" customHeight="1" x14ac:dyDescent="0.25">
      <c r="A214" s="301" t="s">
        <v>368</v>
      </c>
      <c r="C214" s="2"/>
      <c r="F214" s="3"/>
      <c r="G214" s="2"/>
      <c r="H214" s="1"/>
      <c r="I214" s="4"/>
      <c r="J214" s="3"/>
      <c r="K214" s="143"/>
      <c r="L214" s="143"/>
    </row>
    <row r="215" spans="1:12" ht="20.100000000000001" customHeight="1" x14ac:dyDescent="0.25">
      <c r="A215" s="143"/>
      <c r="B215" s="17"/>
      <c r="C215" s="160"/>
      <c r="D215" s="219"/>
      <c r="E215" s="157"/>
      <c r="F215" s="254"/>
      <c r="G215" s="162"/>
      <c r="H215" s="162"/>
      <c r="I215" s="162"/>
      <c r="J215" s="173"/>
      <c r="K215" s="143"/>
      <c r="L215" s="143"/>
    </row>
    <row r="216" spans="1:12" ht="20.100000000000001" customHeight="1" x14ac:dyDescent="0.25">
      <c r="A216" s="143"/>
      <c r="B216" s="17"/>
      <c r="C216" s="159" t="s">
        <v>305</v>
      </c>
      <c r="D216" s="271" t="s">
        <v>168</v>
      </c>
      <c r="E216" s="162" t="s">
        <v>299</v>
      </c>
      <c r="F216" s="254"/>
      <c r="G216" s="271" t="s">
        <v>168</v>
      </c>
      <c r="H216" s="162">
        <f>E206/30</f>
        <v>7.3435000000000006</v>
      </c>
      <c r="I216" s="271" t="s">
        <v>300</v>
      </c>
      <c r="J216" s="173"/>
      <c r="K216" s="143"/>
      <c r="L216" s="143"/>
    </row>
    <row r="217" spans="1:12" ht="20.100000000000001" customHeight="1" x14ac:dyDescent="0.25">
      <c r="A217" s="143"/>
      <c r="B217" s="17"/>
      <c r="C217" s="162" t="s">
        <v>306</v>
      </c>
      <c r="D217" s="219"/>
      <c r="E217" s="157"/>
      <c r="F217" s="254"/>
      <c r="G217" s="163"/>
      <c r="H217" s="162">
        <v>8</v>
      </c>
      <c r="I217" s="271" t="s">
        <v>301</v>
      </c>
      <c r="J217" s="173"/>
      <c r="K217" s="143"/>
      <c r="L217" s="143"/>
    </row>
    <row r="218" spans="1:12" ht="20.100000000000001" customHeight="1" x14ac:dyDescent="0.25">
      <c r="A218" s="143"/>
      <c r="B218" s="17"/>
      <c r="C218" s="160"/>
      <c r="D218" s="219"/>
      <c r="E218" s="157"/>
      <c r="F218" s="254"/>
      <c r="G218" s="162"/>
      <c r="H218" s="162">
        <f>8*4</f>
        <v>32</v>
      </c>
      <c r="I218" s="162" t="s">
        <v>302</v>
      </c>
      <c r="J218" s="173"/>
      <c r="K218" s="143"/>
      <c r="L218" s="143"/>
    </row>
    <row r="219" spans="1:12" ht="20.100000000000001" customHeight="1" x14ac:dyDescent="0.25">
      <c r="A219" s="143"/>
      <c r="B219" s="17"/>
      <c r="C219" s="160"/>
      <c r="D219" s="219"/>
      <c r="E219" s="157"/>
      <c r="F219" s="254"/>
      <c r="G219" s="256" t="s">
        <v>195</v>
      </c>
      <c r="H219" s="160">
        <f>8*2</f>
        <v>16</v>
      </c>
      <c r="I219" s="258" t="s">
        <v>301</v>
      </c>
      <c r="J219" s="257"/>
      <c r="K219" s="143"/>
      <c r="L219" s="143"/>
    </row>
    <row r="220" spans="1:12" ht="20.100000000000001" customHeight="1" x14ac:dyDescent="0.25">
      <c r="A220" s="143"/>
      <c r="B220" s="17"/>
      <c r="C220" s="160"/>
      <c r="D220" s="219"/>
      <c r="E220" s="157"/>
      <c r="F220" s="254"/>
      <c r="G220" s="256"/>
      <c r="H220" s="160">
        <f>H218*2</f>
        <v>64</v>
      </c>
      <c r="I220" s="357" t="s">
        <v>310</v>
      </c>
      <c r="J220" s="357"/>
      <c r="K220" s="143"/>
      <c r="L220" s="143"/>
    </row>
    <row r="221" spans="1:12" ht="20.100000000000001" customHeight="1" x14ac:dyDescent="0.25">
      <c r="A221" s="143"/>
      <c r="B221" s="17"/>
      <c r="C221" s="160"/>
      <c r="D221" s="219"/>
      <c r="E221" s="157"/>
      <c r="F221" s="254"/>
      <c r="G221" s="256"/>
      <c r="H221" s="160"/>
      <c r="I221" s="357"/>
      <c r="J221" s="357"/>
      <c r="K221" s="143"/>
      <c r="L221" s="143"/>
    </row>
    <row r="222" spans="1:12" ht="20.100000000000001" customHeight="1" x14ac:dyDescent="0.25">
      <c r="A222" s="143"/>
      <c r="B222" s="17"/>
      <c r="C222" s="160"/>
      <c r="D222" s="219"/>
      <c r="E222" s="157"/>
      <c r="F222" s="254"/>
      <c r="G222" s="256"/>
      <c r="H222" s="160"/>
      <c r="I222" s="294"/>
      <c r="J222" s="294"/>
      <c r="K222" s="143"/>
      <c r="L222" s="143"/>
    </row>
    <row r="223" spans="1:12" ht="20.100000000000001" customHeight="1" x14ac:dyDescent="0.25">
      <c r="A223" s="143"/>
      <c r="B223" s="17"/>
      <c r="C223" s="160"/>
      <c r="D223" s="219"/>
      <c r="E223" s="160"/>
      <c r="F223" s="160"/>
      <c r="G223" s="219"/>
      <c r="H223" s="243"/>
      <c r="I223" s="244"/>
      <c r="J223" s="173"/>
      <c r="K223" s="143"/>
      <c r="L223" s="143"/>
    </row>
    <row r="224" spans="1:12" ht="20.100000000000001" customHeight="1" x14ac:dyDescent="0.25">
      <c r="A224" s="143"/>
      <c r="B224" s="17"/>
      <c r="C224" s="159" t="s">
        <v>308</v>
      </c>
      <c r="D224" s="271" t="s">
        <v>168</v>
      </c>
      <c r="E224" s="162" t="s">
        <v>325</v>
      </c>
      <c r="F224" s="254"/>
      <c r="G224" s="271" t="s">
        <v>168</v>
      </c>
      <c r="H224" s="162">
        <f>(16+8)/2.5</f>
        <v>9.6</v>
      </c>
      <c r="I224" s="162" t="s">
        <v>302</v>
      </c>
      <c r="J224" s="173"/>
      <c r="K224" s="143"/>
      <c r="L224" s="143"/>
    </row>
    <row r="225" spans="1:12" ht="20.100000000000001" customHeight="1" x14ac:dyDescent="0.25">
      <c r="A225" s="143"/>
      <c r="B225" s="17"/>
      <c r="C225" s="162" t="s">
        <v>309</v>
      </c>
      <c r="D225" s="219"/>
      <c r="E225" s="157"/>
      <c r="F225" s="254"/>
      <c r="G225" s="256" t="s">
        <v>195</v>
      </c>
      <c r="H225" s="160">
        <v>10</v>
      </c>
      <c r="I225" s="356" t="s">
        <v>323</v>
      </c>
      <c r="J225" s="356"/>
      <c r="K225" s="143"/>
      <c r="L225" s="143"/>
    </row>
    <row r="226" spans="1:12" ht="20.100000000000001" customHeight="1" x14ac:dyDescent="0.25">
      <c r="A226" s="143"/>
      <c r="B226" s="17"/>
      <c r="C226" s="162"/>
      <c r="D226" s="219"/>
      <c r="E226" s="157"/>
      <c r="F226" s="254"/>
      <c r="G226" s="256"/>
      <c r="H226" s="160"/>
      <c r="I226" s="356"/>
      <c r="J226" s="356"/>
      <c r="K226" s="143"/>
      <c r="L226" s="143"/>
    </row>
    <row r="227" spans="1:12" ht="20.100000000000001" customHeight="1" x14ac:dyDescent="0.25">
      <c r="A227" s="143"/>
      <c r="B227" s="17"/>
      <c r="C227" s="162"/>
      <c r="D227" s="219"/>
      <c r="E227" s="157"/>
      <c r="F227" s="254"/>
      <c r="G227" s="256"/>
      <c r="H227" s="160"/>
      <c r="I227" s="356"/>
      <c r="J227" s="356"/>
      <c r="K227" s="143"/>
      <c r="L227" s="143"/>
    </row>
    <row r="228" spans="1:12" ht="20.100000000000001" customHeight="1" x14ac:dyDescent="0.25">
      <c r="A228" s="143"/>
      <c r="B228" s="17"/>
      <c r="C228" s="162"/>
      <c r="D228" s="219"/>
      <c r="E228" s="157"/>
      <c r="F228" s="254"/>
      <c r="G228" s="256"/>
      <c r="H228" s="160"/>
      <c r="I228" s="293"/>
      <c r="J228" s="293"/>
      <c r="K228" s="143"/>
      <c r="L228" s="143"/>
    </row>
    <row r="229" spans="1:12" ht="20.100000000000001" customHeight="1" x14ac:dyDescent="0.25">
      <c r="A229" s="143"/>
      <c r="B229" s="17"/>
      <c r="C229" s="162"/>
      <c r="D229" s="219"/>
      <c r="E229" s="157"/>
      <c r="F229" s="254"/>
      <c r="G229" s="256"/>
      <c r="H229" s="160"/>
      <c r="I229" s="293"/>
      <c r="J229" s="293"/>
      <c r="K229" s="143"/>
      <c r="L229" s="143"/>
    </row>
    <row r="230" spans="1:12" ht="20.100000000000001" customHeight="1" x14ac:dyDescent="0.25">
      <c r="A230" s="143"/>
      <c r="B230" s="17"/>
      <c r="C230" s="138" t="s">
        <v>127</v>
      </c>
      <c r="D230" s="219"/>
      <c r="E230" s="157"/>
      <c r="F230" s="254"/>
      <c r="G230" s="162"/>
      <c r="H230" s="160"/>
      <c r="I230" s="260"/>
      <c r="J230" s="260"/>
      <c r="K230" s="143"/>
      <c r="L230" s="143"/>
    </row>
    <row r="231" spans="1:12" ht="20.100000000000001" customHeight="1" x14ac:dyDescent="0.25">
      <c r="A231" s="143"/>
      <c r="B231" s="17"/>
      <c r="C231" s="138"/>
      <c r="D231" s="219"/>
      <c r="E231" s="157"/>
      <c r="F231" s="254"/>
      <c r="G231" s="162"/>
      <c r="H231" s="160"/>
      <c r="I231" s="160"/>
      <c r="J231" s="149"/>
      <c r="K231" s="143"/>
      <c r="L231" s="143"/>
    </row>
    <row r="232" spans="1:12" ht="20.100000000000001" customHeight="1" x14ac:dyDescent="0.25">
      <c r="A232" s="143"/>
      <c r="B232" s="17"/>
      <c r="C232" s="255" t="s">
        <v>293</v>
      </c>
      <c r="D232" s="271"/>
      <c r="E232" s="272"/>
      <c r="F232" s="272"/>
      <c r="G232" s="271"/>
      <c r="H232" s="217"/>
      <c r="I232" s="172"/>
      <c r="J232" s="173"/>
      <c r="K232" s="143"/>
      <c r="L232" s="143"/>
    </row>
    <row r="233" spans="1:12" ht="20.100000000000001" customHeight="1" x14ac:dyDescent="0.25">
      <c r="A233" s="143"/>
      <c r="B233" s="17"/>
      <c r="C233" s="200" t="s">
        <v>294</v>
      </c>
      <c r="D233" s="271" t="s">
        <v>168</v>
      </c>
      <c r="E233" s="344" t="s">
        <v>296</v>
      </c>
      <c r="F233" s="344"/>
      <c r="G233" s="271" t="s">
        <v>168</v>
      </c>
      <c r="H233" s="217">
        <f>12.3*4</f>
        <v>49.2</v>
      </c>
      <c r="I233" s="172" t="s">
        <v>24</v>
      </c>
      <c r="J233" s="173"/>
      <c r="K233" s="143"/>
      <c r="L233" s="143"/>
    </row>
    <row r="234" spans="1:12" ht="20.100000000000001" customHeight="1" x14ac:dyDescent="0.25">
      <c r="A234" s="143"/>
      <c r="B234" s="17"/>
      <c r="C234" s="201" t="s">
        <v>298</v>
      </c>
      <c r="D234" s="274" t="s">
        <v>168</v>
      </c>
      <c r="E234" s="352" t="s">
        <v>297</v>
      </c>
      <c r="F234" s="352"/>
      <c r="G234" s="274" t="s">
        <v>168</v>
      </c>
      <c r="H234" s="204">
        <f>5.85*5.65</f>
        <v>33.052500000000002</v>
      </c>
      <c r="I234" s="203" t="s">
        <v>24</v>
      </c>
      <c r="J234" s="173"/>
      <c r="K234" s="143"/>
      <c r="L234" s="143"/>
    </row>
    <row r="235" spans="1:12" ht="20.100000000000001" customHeight="1" x14ac:dyDescent="0.35">
      <c r="A235" s="143"/>
      <c r="B235" s="17"/>
      <c r="C235" s="160" t="s">
        <v>19</v>
      </c>
      <c r="D235" s="219"/>
      <c r="E235" s="160"/>
      <c r="F235" s="160"/>
      <c r="G235" s="219" t="s">
        <v>168</v>
      </c>
      <c r="H235" s="243">
        <f>SUM(H233:H234)</f>
        <v>82.252499999999998</v>
      </c>
      <c r="I235" s="244" t="s">
        <v>24</v>
      </c>
      <c r="J235" s="182"/>
      <c r="K235" s="143"/>
      <c r="L235" s="222"/>
    </row>
    <row r="236" spans="1:12" ht="20.100000000000001" customHeight="1" x14ac:dyDescent="0.35">
      <c r="A236" s="143"/>
      <c r="B236" s="17"/>
      <c r="C236" s="160"/>
      <c r="D236" s="219"/>
      <c r="E236" s="160"/>
      <c r="F236" s="160"/>
      <c r="G236" s="219"/>
      <c r="H236" s="243"/>
      <c r="I236" s="244"/>
      <c r="J236" s="182"/>
      <c r="K236" s="143"/>
      <c r="L236" s="222"/>
    </row>
    <row r="237" spans="1:12" ht="20.100000000000001" customHeight="1" x14ac:dyDescent="0.25">
      <c r="A237" s="143"/>
      <c r="B237" s="1"/>
      <c r="C237" s="184"/>
      <c r="D237" s="195"/>
      <c r="E237" s="184"/>
      <c r="F237" s="185"/>
      <c r="G237" s="281"/>
      <c r="H237" s="186"/>
      <c r="I237" s="186"/>
      <c r="J237" s="187"/>
      <c r="K237" s="143"/>
      <c r="L237" s="143"/>
    </row>
    <row r="238" spans="1:12" ht="20.100000000000001" customHeight="1" x14ac:dyDescent="0.25">
      <c r="A238" s="143"/>
      <c r="B238" s="1"/>
      <c r="C238" s="162" t="s">
        <v>320</v>
      </c>
      <c r="D238" s="271" t="s">
        <v>168</v>
      </c>
      <c r="E238" s="162" t="s">
        <v>321</v>
      </c>
      <c r="F238" s="207"/>
      <c r="G238" s="271" t="s">
        <v>168</v>
      </c>
      <c r="H238" s="162">
        <f>H235/30</f>
        <v>2.7417500000000001</v>
      </c>
      <c r="I238" s="271" t="s">
        <v>300</v>
      </c>
      <c r="J238" s="173"/>
      <c r="K238" s="143"/>
      <c r="L238" s="143"/>
    </row>
    <row r="239" spans="1:12" ht="20.100000000000001" customHeight="1" x14ac:dyDescent="0.25">
      <c r="A239" s="143"/>
      <c r="B239" s="2"/>
      <c r="C239" s="162" t="s">
        <v>304</v>
      </c>
      <c r="D239" s="271"/>
      <c r="E239" s="162"/>
      <c r="F239" s="207"/>
      <c r="G239" s="256" t="s">
        <v>195</v>
      </c>
      <c r="H239" s="160">
        <v>3</v>
      </c>
      <c r="I239" s="219" t="s">
        <v>301</v>
      </c>
      <c r="J239" s="173"/>
      <c r="K239" s="143"/>
      <c r="L239" s="143"/>
    </row>
    <row r="240" spans="1:12" ht="20.100000000000001" customHeight="1" x14ac:dyDescent="0.25">
      <c r="A240" s="143"/>
      <c r="B240" s="79"/>
      <c r="C240" s="160"/>
      <c r="D240" s="160"/>
      <c r="E240" s="157"/>
      <c r="F240" s="254"/>
      <c r="G240" s="162"/>
      <c r="H240" s="160">
        <f>3*4</f>
        <v>12</v>
      </c>
      <c r="I240" s="160" t="s">
        <v>302</v>
      </c>
      <c r="J240" s="173"/>
      <c r="K240" s="143"/>
      <c r="L240" s="143"/>
    </row>
    <row r="241" spans="1:12" ht="20.100000000000001" customHeight="1" x14ac:dyDescent="0.25">
      <c r="A241" s="143"/>
      <c r="B241" s="79"/>
      <c r="C241" s="160"/>
      <c r="D241" s="160"/>
      <c r="E241" s="157"/>
      <c r="F241" s="254"/>
      <c r="G241" s="162"/>
      <c r="H241" s="160"/>
      <c r="I241" s="160"/>
      <c r="J241" s="173"/>
      <c r="K241" s="143"/>
      <c r="L241" s="143"/>
    </row>
    <row r="242" spans="1:12" ht="20.100000000000001" customHeight="1" x14ac:dyDescent="0.25">
      <c r="A242" s="143"/>
      <c r="B242" s="81"/>
      <c r="C242" s="160"/>
      <c r="D242" s="219"/>
      <c r="E242" s="157"/>
      <c r="F242" s="254"/>
      <c r="G242" s="162"/>
      <c r="H242" s="162"/>
      <c r="I242" s="162"/>
      <c r="J242" s="173"/>
      <c r="K242" s="143"/>
      <c r="L242" s="143"/>
    </row>
    <row r="243" spans="1:12" ht="20.100000000000001" customHeight="1" x14ac:dyDescent="0.25">
      <c r="A243" s="143"/>
      <c r="B243" s="82"/>
      <c r="C243" s="159" t="s">
        <v>322</v>
      </c>
      <c r="D243" s="271" t="s">
        <v>168</v>
      </c>
      <c r="E243" s="162" t="s">
        <v>321</v>
      </c>
      <c r="F243" s="254"/>
      <c r="G243" s="271" t="s">
        <v>168</v>
      </c>
      <c r="H243" s="162">
        <f>H235/30</f>
        <v>2.7417500000000001</v>
      </c>
      <c r="I243" s="271" t="s">
        <v>300</v>
      </c>
      <c r="J243" s="173"/>
      <c r="K243" s="143"/>
      <c r="L243" s="143"/>
    </row>
    <row r="244" spans="1:12" ht="20.100000000000001" customHeight="1" x14ac:dyDescent="0.25">
      <c r="A244" s="143"/>
      <c r="B244" s="82"/>
      <c r="C244" s="162" t="s">
        <v>306</v>
      </c>
      <c r="D244" s="219"/>
      <c r="E244" s="157"/>
      <c r="F244" s="254"/>
      <c r="G244" s="163"/>
      <c r="H244" s="162">
        <v>3</v>
      </c>
      <c r="I244" s="271" t="s">
        <v>301</v>
      </c>
      <c r="J244" s="173"/>
      <c r="K244" s="143"/>
      <c r="L244" s="143"/>
    </row>
    <row r="245" spans="1:12" ht="20.100000000000001" customHeight="1" x14ac:dyDescent="0.25">
      <c r="A245" s="143"/>
      <c r="B245" s="2"/>
      <c r="C245" s="160"/>
      <c r="D245" s="219"/>
      <c r="E245" s="157"/>
      <c r="F245" s="254"/>
      <c r="G245" s="162"/>
      <c r="H245" s="162">
        <f>3*4</f>
        <v>12</v>
      </c>
      <c r="I245" s="162" t="s">
        <v>302</v>
      </c>
      <c r="J245" s="173"/>
      <c r="K245" s="143"/>
      <c r="L245" s="143"/>
    </row>
    <row r="246" spans="1:12" ht="20.100000000000001" customHeight="1" x14ac:dyDescent="0.25">
      <c r="A246" s="143"/>
      <c r="B246" s="2"/>
      <c r="C246" s="160"/>
      <c r="D246" s="219"/>
      <c r="E246" s="157"/>
      <c r="F246" s="254"/>
      <c r="G246" s="256" t="s">
        <v>195</v>
      </c>
      <c r="H246" s="160">
        <f>H244*2</f>
        <v>6</v>
      </c>
      <c r="I246" s="258" t="s">
        <v>301</v>
      </c>
      <c r="J246" s="257"/>
      <c r="K246" s="143"/>
      <c r="L246" s="143"/>
    </row>
    <row r="247" spans="1:12" ht="20.100000000000001" customHeight="1" x14ac:dyDescent="0.25">
      <c r="A247" s="143"/>
      <c r="B247" s="85"/>
      <c r="C247" s="160"/>
      <c r="D247" s="219"/>
      <c r="E247" s="157"/>
      <c r="F247" s="254"/>
      <c r="G247" s="256"/>
      <c r="H247" s="160">
        <f>H245*2</f>
        <v>24</v>
      </c>
      <c r="I247" s="357" t="s">
        <v>310</v>
      </c>
      <c r="J247" s="357"/>
      <c r="K247" s="143"/>
      <c r="L247" s="143"/>
    </row>
    <row r="248" spans="1:12" ht="20.100000000000001" customHeight="1" x14ac:dyDescent="0.25">
      <c r="A248" s="143"/>
      <c r="B248" s="2"/>
      <c r="C248" s="160"/>
      <c r="D248" s="219"/>
      <c r="E248" s="157"/>
      <c r="F248" s="254"/>
      <c r="G248" s="256"/>
      <c r="H248" s="160"/>
      <c r="I248" s="357"/>
      <c r="J248" s="357"/>
      <c r="K248" s="143"/>
      <c r="L248" s="143"/>
    </row>
    <row r="249" spans="1:12" ht="20.100000000000001" customHeight="1" x14ac:dyDescent="0.25">
      <c r="A249" s="143"/>
      <c r="B249" s="2"/>
      <c r="C249" s="160"/>
      <c r="D249" s="219"/>
      <c r="E249" s="157"/>
      <c r="F249" s="254"/>
      <c r="G249" s="256"/>
      <c r="H249" s="160"/>
      <c r="I249" s="294"/>
      <c r="J249" s="294"/>
      <c r="K249" s="143"/>
      <c r="L249" s="143"/>
    </row>
    <row r="250" spans="1:12" ht="20.100000000000001" customHeight="1" x14ac:dyDescent="0.25">
      <c r="A250" s="143"/>
      <c r="B250" s="2"/>
      <c r="C250" s="160"/>
      <c r="D250" s="219"/>
      <c r="E250" s="157"/>
      <c r="F250" s="254"/>
      <c r="G250" s="256"/>
      <c r="H250" s="160"/>
      <c r="I250" s="273"/>
      <c r="J250" s="273"/>
      <c r="K250" s="143"/>
      <c r="L250" s="143"/>
    </row>
    <row r="251" spans="1:12" ht="20.100000000000001" customHeight="1" x14ac:dyDescent="0.25">
      <c r="A251" s="143"/>
      <c r="B251" s="38"/>
      <c r="C251" s="159" t="s">
        <v>324</v>
      </c>
      <c r="D251" s="177" t="s">
        <v>168</v>
      </c>
      <c r="E251" s="162" t="s">
        <v>326</v>
      </c>
      <c r="F251" s="254"/>
      <c r="G251" s="177" t="s">
        <v>168</v>
      </c>
      <c r="H251" s="162">
        <f>(3+6)*0.5</f>
        <v>4.5</v>
      </c>
      <c r="I251" s="162" t="s">
        <v>302</v>
      </c>
      <c r="J251" s="149"/>
      <c r="K251" s="143"/>
      <c r="L251" s="143"/>
    </row>
    <row r="252" spans="1:12" ht="20.100000000000001" customHeight="1" x14ac:dyDescent="0.25">
      <c r="A252" s="143"/>
      <c r="B252" s="38"/>
      <c r="C252" s="162"/>
      <c r="D252" s="219"/>
      <c r="E252" s="157"/>
      <c r="F252" s="254"/>
      <c r="G252" s="256" t="s">
        <v>195</v>
      </c>
      <c r="H252" s="160">
        <v>5</v>
      </c>
      <c r="I252" s="259" t="s">
        <v>327</v>
      </c>
      <c r="J252" s="259"/>
      <c r="K252" s="143"/>
      <c r="L252" s="143"/>
    </row>
    <row r="253" spans="1:12" ht="20.100000000000001" customHeight="1" x14ac:dyDescent="0.25">
      <c r="A253" s="143"/>
      <c r="B253" s="38"/>
      <c r="C253" s="38"/>
      <c r="D253" s="219"/>
      <c r="E253" s="157"/>
      <c r="F253" s="254"/>
      <c r="G253" s="256"/>
      <c r="H253" s="160">
        <f>5/4</f>
        <v>1.25</v>
      </c>
      <c r="I253" s="356" t="s">
        <v>328</v>
      </c>
      <c r="J253" s="356"/>
      <c r="K253" s="143"/>
      <c r="L253" s="143"/>
    </row>
    <row r="254" spans="1:12" ht="20.100000000000001" customHeight="1" x14ac:dyDescent="0.25">
      <c r="A254" s="143"/>
      <c r="B254" s="38"/>
      <c r="D254" s="219"/>
      <c r="E254" s="157"/>
      <c r="F254" s="254"/>
      <c r="G254" s="256"/>
      <c r="H254" s="160"/>
      <c r="I254" s="356"/>
      <c r="J254" s="356"/>
      <c r="K254" s="143"/>
      <c r="L254" s="143"/>
    </row>
    <row r="255" spans="1:12" ht="20.100000000000001" customHeight="1" x14ac:dyDescent="0.25">
      <c r="A255" s="143"/>
      <c r="B255" s="17"/>
      <c r="I255" s="356"/>
      <c r="J255" s="356"/>
      <c r="K255" s="143"/>
      <c r="L255" s="143"/>
    </row>
    <row r="256" spans="1:12" ht="20.100000000000001" customHeight="1" x14ac:dyDescent="0.25">
      <c r="A256" s="143"/>
      <c r="B256" s="17"/>
      <c r="I256" s="293"/>
      <c r="J256" s="293"/>
      <c r="K256" s="143"/>
      <c r="L256" s="143"/>
    </row>
    <row r="257" spans="1:12" ht="20.100000000000001" customHeight="1" x14ac:dyDescent="0.25">
      <c r="A257" s="143"/>
      <c r="B257" s="17"/>
      <c r="C257" s="138" t="s">
        <v>362</v>
      </c>
      <c r="D257" s="219"/>
      <c r="E257" s="157"/>
      <c r="F257" s="254"/>
      <c r="I257" s="291"/>
      <c r="J257" s="291"/>
      <c r="K257" s="143"/>
      <c r="L257" s="143"/>
    </row>
    <row r="258" spans="1:12" ht="20.100000000000001" customHeight="1" x14ac:dyDescent="0.25">
      <c r="A258" s="143"/>
      <c r="B258" s="17"/>
      <c r="C258" s="138"/>
      <c r="D258" s="219"/>
      <c r="E258" s="157"/>
      <c r="F258" s="254"/>
      <c r="I258" s="293"/>
      <c r="J258" s="293"/>
      <c r="K258" s="143"/>
      <c r="L258" s="143"/>
    </row>
    <row r="259" spans="1:12" ht="20.100000000000001" customHeight="1" x14ac:dyDescent="0.25">
      <c r="A259" s="143"/>
      <c r="B259" s="17"/>
      <c r="C259" s="219" t="s">
        <v>167</v>
      </c>
      <c r="D259" s="219" t="s">
        <v>168</v>
      </c>
      <c r="E259" s="227">
        <v>1</v>
      </c>
      <c r="F259" s="232" t="s">
        <v>169</v>
      </c>
      <c r="G259" s="147"/>
      <c r="I259" s="291"/>
      <c r="J259" s="291"/>
      <c r="K259" s="143"/>
      <c r="L259" s="143"/>
    </row>
    <row r="260" spans="1:12" ht="20.100000000000001" customHeight="1" x14ac:dyDescent="0.25">
      <c r="A260" s="143"/>
      <c r="B260" s="17"/>
      <c r="I260" s="291"/>
      <c r="J260" s="291"/>
      <c r="K260" s="143"/>
      <c r="L260" s="143"/>
    </row>
    <row r="261" spans="1:12" ht="20.100000000000001" customHeight="1" x14ac:dyDescent="0.25">
      <c r="A261" s="143"/>
      <c r="B261" s="17"/>
      <c r="I261" s="293"/>
      <c r="J261" s="293"/>
      <c r="K261" s="143"/>
      <c r="L261" s="143"/>
    </row>
    <row r="262" spans="1:12" ht="20.100000000000001" customHeight="1" x14ac:dyDescent="0.25">
      <c r="A262" s="143"/>
      <c r="B262" s="17"/>
      <c r="I262" s="293"/>
      <c r="J262" s="293"/>
      <c r="K262" s="143"/>
      <c r="L262" s="143"/>
    </row>
    <row r="263" spans="1:12" ht="20.100000000000001" customHeight="1" x14ac:dyDescent="0.25">
      <c r="A263" s="104" t="s">
        <v>142</v>
      </c>
      <c r="C263" s="2" t="s">
        <v>370</v>
      </c>
      <c r="F263" s="3"/>
      <c r="G263" s="2"/>
      <c r="H263" s="1"/>
      <c r="I263" s="4"/>
      <c r="J263" s="3"/>
      <c r="K263" s="143"/>
      <c r="L263" s="143"/>
    </row>
    <row r="264" spans="1:12" ht="20.100000000000001" customHeight="1" x14ac:dyDescent="0.25">
      <c r="A264" s="104" t="s">
        <v>143</v>
      </c>
      <c r="C264" s="2" t="s">
        <v>372</v>
      </c>
      <c r="F264" s="3"/>
      <c r="G264" s="2"/>
      <c r="H264" s="1"/>
      <c r="I264" s="4"/>
      <c r="J264" s="3"/>
      <c r="K264" s="143"/>
      <c r="L264" s="143"/>
    </row>
    <row r="265" spans="1:12" ht="60" customHeight="1" x14ac:dyDescent="0.25">
      <c r="A265" s="346" t="s">
        <v>203</v>
      </c>
      <c r="B265" s="346"/>
      <c r="C265" s="346"/>
      <c r="D265" s="346"/>
      <c r="E265" s="346"/>
      <c r="F265" s="346"/>
      <c r="G265" s="346"/>
      <c r="H265" s="346"/>
      <c r="I265" s="346"/>
      <c r="J265" s="346"/>
      <c r="K265" s="143"/>
      <c r="L265" s="143"/>
    </row>
    <row r="266" spans="1:12" ht="20.100000000000001" customHeight="1" x14ac:dyDescent="0.25">
      <c r="A266" s="301" t="s">
        <v>368</v>
      </c>
      <c r="C266" s="2"/>
      <c r="F266" s="3"/>
      <c r="G266" s="2"/>
      <c r="H266" s="1"/>
      <c r="I266" s="4"/>
      <c r="J266" s="3"/>
      <c r="K266" s="143"/>
      <c r="L266" s="143"/>
    </row>
    <row r="267" spans="1:12" ht="20.100000000000001" customHeight="1" x14ac:dyDescent="0.25">
      <c r="A267" s="143"/>
      <c r="B267" s="146"/>
      <c r="C267" s="147"/>
      <c r="D267" s="253"/>
      <c r="E267" s="147"/>
      <c r="F267" s="147"/>
      <c r="G267" s="147"/>
      <c r="H267" s="147"/>
      <c r="I267" s="147"/>
      <c r="J267" s="87"/>
      <c r="K267" s="143"/>
      <c r="L267" s="143"/>
    </row>
    <row r="268" spans="1:12" ht="20.100000000000001" customHeight="1" x14ac:dyDescent="0.25">
      <c r="A268" s="223" t="s">
        <v>358</v>
      </c>
      <c r="B268" s="224"/>
      <c r="C268" s="224" t="s">
        <v>363</v>
      </c>
      <c r="D268" s="245"/>
      <c r="E268" s="224"/>
      <c r="F268" s="142"/>
      <c r="G268" s="147"/>
      <c r="H268" s="147"/>
      <c r="I268" s="147"/>
      <c r="J268" s="87"/>
      <c r="K268" s="143"/>
      <c r="L268" s="143"/>
    </row>
    <row r="269" spans="1:12" ht="20.100000000000001" customHeight="1" x14ac:dyDescent="0.25">
      <c r="A269" s="158"/>
      <c r="B269" s="159"/>
      <c r="C269" s="156"/>
      <c r="D269" s="219"/>
      <c r="E269" s="161"/>
      <c r="F269" s="161"/>
      <c r="G269" s="147"/>
      <c r="H269" s="147"/>
      <c r="I269" s="147"/>
      <c r="J269" s="87"/>
      <c r="K269" s="143"/>
      <c r="L269" s="143"/>
    </row>
    <row r="270" spans="1:12" ht="20.100000000000001" customHeight="1" x14ac:dyDescent="0.25">
      <c r="A270" s="158"/>
      <c r="B270" s="159"/>
      <c r="C270" s="156" t="s">
        <v>27</v>
      </c>
      <c r="D270" s="219"/>
      <c r="E270" s="161"/>
      <c r="F270" s="161"/>
      <c r="G270" s="147"/>
      <c r="H270" s="147"/>
      <c r="I270" s="147"/>
      <c r="J270" s="87"/>
      <c r="K270" s="143"/>
      <c r="L270" s="143"/>
    </row>
    <row r="271" spans="1:12" ht="20.100000000000001" customHeight="1" x14ac:dyDescent="0.25">
      <c r="A271" s="158"/>
      <c r="B271" s="159"/>
      <c r="C271" s="156"/>
      <c r="D271" s="219"/>
      <c r="E271" s="161"/>
      <c r="F271" s="161"/>
      <c r="G271" s="147"/>
      <c r="H271" s="147"/>
      <c r="I271" s="147"/>
      <c r="J271" s="87"/>
      <c r="K271" s="143"/>
      <c r="L271" s="143"/>
    </row>
    <row r="272" spans="1:12" ht="20.100000000000001" customHeight="1" x14ac:dyDescent="0.25">
      <c r="A272" s="158"/>
      <c r="B272" s="159"/>
      <c r="C272" s="219" t="s">
        <v>167</v>
      </c>
      <c r="D272" s="219" t="s">
        <v>168</v>
      </c>
      <c r="E272" s="227">
        <v>1</v>
      </c>
      <c r="F272" s="232" t="s">
        <v>169</v>
      </c>
      <c r="G272" s="147"/>
      <c r="H272" s="147"/>
      <c r="I272" s="147"/>
      <c r="J272" s="87"/>
      <c r="K272" s="143"/>
      <c r="L272" s="143"/>
    </row>
    <row r="273" spans="1:12" ht="20.100000000000001" customHeight="1" x14ac:dyDescent="0.25">
      <c r="A273" s="158"/>
      <c r="B273" s="159"/>
      <c r="C273" s="219"/>
      <c r="D273" s="219"/>
      <c r="E273" s="227"/>
      <c r="F273" s="232"/>
      <c r="G273" s="147"/>
      <c r="H273" s="147"/>
      <c r="I273" s="147"/>
      <c r="J273" s="87"/>
      <c r="K273" s="143"/>
      <c r="L273" s="143"/>
    </row>
    <row r="274" spans="1:12" ht="20.100000000000001" customHeight="1" x14ac:dyDescent="0.25">
      <c r="A274" s="158"/>
      <c r="B274" s="159"/>
      <c r="C274" s="219"/>
      <c r="D274" s="219"/>
      <c r="E274" s="227"/>
      <c r="F274" s="232"/>
      <c r="G274" s="147"/>
      <c r="H274" s="147"/>
      <c r="I274" s="147"/>
      <c r="J274" s="87"/>
      <c r="K274" s="143"/>
      <c r="L274" s="143"/>
    </row>
    <row r="275" spans="1:12" ht="20.100000000000001" customHeight="1" x14ac:dyDescent="0.25">
      <c r="A275" s="158"/>
      <c r="B275" s="159"/>
      <c r="C275" s="219"/>
      <c r="D275" s="219"/>
      <c r="E275" s="227"/>
      <c r="F275" s="232"/>
      <c r="G275" s="147"/>
      <c r="H275" s="147"/>
      <c r="I275" s="147"/>
      <c r="J275" s="87"/>
      <c r="K275" s="143"/>
      <c r="L275" s="143"/>
    </row>
    <row r="276" spans="1:12" ht="20.100000000000001" customHeight="1" x14ac:dyDescent="0.25">
      <c r="A276" s="296"/>
      <c r="B276" s="297"/>
      <c r="C276" s="298"/>
      <c r="D276" s="298"/>
      <c r="E276" s="299"/>
      <c r="F276" s="300"/>
      <c r="G276" s="139"/>
      <c r="H276" s="139"/>
      <c r="I276" s="139"/>
      <c r="J276" s="140"/>
      <c r="K276" s="143"/>
      <c r="L276" s="143"/>
    </row>
    <row r="277" spans="1:12" ht="86.25" customHeight="1" x14ac:dyDescent="0.25">
      <c r="A277" s="143"/>
      <c r="B277" s="17"/>
      <c r="C277" s="17"/>
      <c r="D277" s="47"/>
      <c r="E277" s="17"/>
      <c r="F277" s="17"/>
      <c r="G277" s="17"/>
      <c r="H277" s="17"/>
      <c r="I277" s="17"/>
      <c r="J277" s="17"/>
      <c r="K277" s="143"/>
      <c r="L277" s="143"/>
    </row>
    <row r="278" spans="1:12" ht="20.100000000000001" customHeight="1" x14ac:dyDescent="0.25">
      <c r="A278" s="1" t="s">
        <v>53</v>
      </c>
      <c r="B278" s="1"/>
      <c r="C278" s="1"/>
      <c r="D278" s="1"/>
      <c r="E278" s="1"/>
      <c r="F278" s="111"/>
      <c r="G278" s="111" t="s">
        <v>107</v>
      </c>
      <c r="I278" s="85"/>
      <c r="J278" s="74"/>
      <c r="K278" s="143"/>
      <c r="L278" s="143"/>
    </row>
    <row r="279" spans="1:12" ht="20.100000000000001" customHeight="1" x14ac:dyDescent="0.25">
      <c r="A279" s="1"/>
      <c r="B279" s="1"/>
      <c r="C279" s="1"/>
      <c r="D279" s="1"/>
      <c r="E279" s="1"/>
      <c r="F279" s="111"/>
      <c r="G279" s="111"/>
      <c r="I279" s="85"/>
      <c r="J279" s="74"/>
      <c r="K279" s="143"/>
      <c r="L279" s="143"/>
    </row>
    <row r="280" spans="1:12" ht="20.100000000000001" customHeight="1" x14ac:dyDescent="0.25">
      <c r="B280" s="2"/>
      <c r="C280" s="2"/>
      <c r="D280" s="77"/>
      <c r="E280" s="2"/>
      <c r="F280" s="2"/>
      <c r="G280" s="74"/>
      <c r="H280" s="78"/>
      <c r="I280" s="2"/>
      <c r="J280" s="76"/>
      <c r="K280" s="143"/>
      <c r="L280" s="143"/>
    </row>
    <row r="281" spans="1:12" ht="20.100000000000001" customHeight="1" x14ac:dyDescent="0.25">
      <c r="A281" s="79" t="s">
        <v>146</v>
      </c>
      <c r="B281" s="79"/>
      <c r="C281" s="129"/>
      <c r="D281" s="129"/>
      <c r="E281" s="2"/>
      <c r="F281" s="80"/>
      <c r="G281" s="80" t="s">
        <v>365</v>
      </c>
      <c r="I281" s="80"/>
      <c r="J281" s="76"/>
      <c r="K281" s="143"/>
      <c r="L281" s="143"/>
    </row>
    <row r="282" spans="1:12" ht="20.100000000000001" customHeight="1" x14ac:dyDescent="0.25">
      <c r="A282" s="81" t="s">
        <v>166</v>
      </c>
      <c r="B282" s="81"/>
      <c r="C282" s="130"/>
      <c r="D282" s="81"/>
      <c r="E282" s="1"/>
      <c r="F282" s="75"/>
      <c r="G282" s="75" t="s">
        <v>366</v>
      </c>
      <c r="I282" s="75"/>
      <c r="J282" s="76"/>
      <c r="K282" s="143"/>
      <c r="L282" s="143"/>
    </row>
    <row r="283" spans="1:12" ht="20.100000000000001" customHeight="1" x14ac:dyDescent="0.25">
      <c r="B283" s="82"/>
      <c r="C283" s="2"/>
      <c r="D283" s="2"/>
      <c r="E283" s="77"/>
      <c r="F283" s="2"/>
      <c r="G283" s="2"/>
      <c r="H283" s="2"/>
      <c r="I283" s="78"/>
      <c r="J283" s="78"/>
      <c r="K283" s="143"/>
      <c r="L283" s="143"/>
    </row>
    <row r="284" spans="1:12" ht="20.100000000000001" customHeight="1" x14ac:dyDescent="0.25">
      <c r="B284" s="82"/>
      <c r="C284" s="2"/>
      <c r="D284" s="2"/>
      <c r="E284" s="77"/>
      <c r="F284" s="2"/>
      <c r="G284" s="2"/>
      <c r="H284" s="2"/>
      <c r="I284" s="78"/>
      <c r="J284" s="78"/>
      <c r="K284" s="143"/>
      <c r="L284" s="143"/>
    </row>
    <row r="285" spans="1:12" ht="20.100000000000001" customHeight="1" x14ac:dyDescent="0.25">
      <c r="B285" s="82"/>
      <c r="C285" s="2"/>
      <c r="D285" s="2"/>
      <c r="E285" s="77"/>
      <c r="F285" s="2"/>
      <c r="G285" s="2"/>
      <c r="H285" s="2"/>
      <c r="I285" s="78"/>
      <c r="J285" s="78"/>
      <c r="K285" s="143"/>
      <c r="L285" s="143"/>
    </row>
    <row r="286" spans="1:12" ht="20.100000000000001" customHeight="1" x14ac:dyDescent="0.25">
      <c r="B286" s="82"/>
      <c r="C286" s="2"/>
      <c r="D286" s="81"/>
      <c r="E286" s="77"/>
      <c r="F286" s="2"/>
      <c r="G286" s="2"/>
      <c r="H286" s="2"/>
      <c r="I286" s="78"/>
      <c r="J286" s="78"/>
      <c r="K286" s="143"/>
      <c r="L286" s="143"/>
    </row>
    <row r="287" spans="1:12" ht="20.100000000000001" customHeight="1" x14ac:dyDescent="0.25">
      <c r="B287" s="2"/>
      <c r="C287" s="76"/>
      <c r="D287" s="81" t="s">
        <v>108</v>
      </c>
      <c r="G287" s="2"/>
      <c r="I287" s="83"/>
      <c r="K287" s="143"/>
      <c r="L287" s="143"/>
    </row>
    <row r="288" spans="1:12" ht="20.100000000000001" customHeight="1" x14ac:dyDescent="0.25">
      <c r="B288" s="2"/>
      <c r="C288" s="76"/>
      <c r="D288" s="81"/>
      <c r="G288" s="2"/>
      <c r="I288" s="83"/>
      <c r="K288" s="143"/>
      <c r="L288" s="143"/>
    </row>
    <row r="289" spans="1:12" ht="20.100000000000001" customHeight="1" x14ac:dyDescent="0.25">
      <c r="B289" s="2"/>
      <c r="C289" s="76"/>
      <c r="D289" s="2"/>
      <c r="E289" s="2"/>
      <c r="F289" s="74"/>
      <c r="G289" s="2"/>
      <c r="H289" s="82"/>
      <c r="I289" s="84"/>
      <c r="J289" s="74"/>
      <c r="K289" s="143"/>
      <c r="L289" s="143"/>
    </row>
    <row r="290" spans="1:12" ht="20.100000000000001" customHeight="1" x14ac:dyDescent="0.25">
      <c r="B290" s="85"/>
      <c r="C290" s="76"/>
      <c r="D290" s="80" t="s">
        <v>147</v>
      </c>
      <c r="E290" s="85"/>
      <c r="G290" s="85"/>
      <c r="H290" s="78"/>
      <c r="I290" s="86"/>
      <c r="J290" s="74"/>
      <c r="K290" s="143"/>
      <c r="L290" s="143"/>
    </row>
    <row r="291" spans="1:12" ht="20.100000000000001" customHeight="1" x14ac:dyDescent="0.25">
      <c r="B291" s="2"/>
      <c r="C291" s="76"/>
      <c r="D291" s="137" t="s">
        <v>353</v>
      </c>
      <c r="E291" s="2"/>
      <c r="G291" s="2"/>
      <c r="H291" s="80"/>
      <c r="I291" s="2"/>
      <c r="J291" s="74"/>
      <c r="K291" s="143"/>
      <c r="L291" s="143"/>
    </row>
    <row r="292" spans="1:12" ht="20.100000000000001" customHeight="1" x14ac:dyDescent="0.25">
      <c r="A292" s="143"/>
      <c r="B292" s="17"/>
      <c r="C292" s="38"/>
      <c r="D292" s="137"/>
      <c r="E292" s="38"/>
      <c r="F292" s="38"/>
      <c r="G292" s="42"/>
      <c r="H292" s="221"/>
      <c r="I292" s="149"/>
      <c r="J292" s="149"/>
      <c r="K292" s="143"/>
      <c r="L292" s="143"/>
    </row>
    <row r="293" spans="1:12" ht="20.100000000000001" customHeight="1" x14ac:dyDescent="0.25">
      <c r="A293" s="143"/>
      <c r="B293" s="2"/>
      <c r="C293" s="160"/>
      <c r="D293" s="219"/>
      <c r="E293" s="157"/>
      <c r="F293" s="254"/>
      <c r="G293" s="256"/>
      <c r="H293" s="160"/>
      <c r="I293" s="273"/>
      <c r="J293" s="273"/>
      <c r="K293" s="143"/>
      <c r="L293" s="143"/>
    </row>
    <row r="294" spans="1:12" ht="20.100000000000001" customHeight="1" x14ac:dyDescent="0.25">
      <c r="A294" s="143"/>
      <c r="B294" s="2"/>
      <c r="C294" s="160"/>
      <c r="D294" s="219"/>
      <c r="E294" s="157"/>
      <c r="F294" s="254"/>
      <c r="G294" s="256"/>
      <c r="H294" s="160"/>
      <c r="I294" s="273"/>
      <c r="J294" s="273"/>
      <c r="K294" s="143"/>
      <c r="L294" s="143"/>
    </row>
    <row r="295" spans="1:12" ht="20.100000000000001" customHeight="1" x14ac:dyDescent="0.25">
      <c r="A295" s="143"/>
      <c r="B295" s="2"/>
      <c r="C295" s="160"/>
      <c r="D295" s="219"/>
      <c r="E295" s="157"/>
      <c r="F295" s="254"/>
      <c r="G295" s="256"/>
      <c r="H295" s="160"/>
      <c r="I295" s="273"/>
      <c r="J295" s="273"/>
      <c r="K295" s="143"/>
      <c r="L295" s="143"/>
    </row>
    <row r="296" spans="1:12" ht="20.100000000000001" customHeight="1" x14ac:dyDescent="0.25">
      <c r="A296" s="143"/>
      <c r="B296" s="2"/>
      <c r="C296" s="160"/>
      <c r="D296" s="219"/>
      <c r="E296" s="157"/>
      <c r="F296" s="254"/>
      <c r="G296" s="256"/>
      <c r="H296" s="160"/>
      <c r="I296" s="273"/>
      <c r="J296" s="273"/>
      <c r="K296" s="143"/>
      <c r="L296" s="143"/>
    </row>
    <row r="297" spans="1:12" ht="20.100000000000001" customHeight="1" x14ac:dyDescent="0.25">
      <c r="A297" s="143"/>
      <c r="B297" s="2"/>
      <c r="C297" s="160"/>
      <c r="D297" s="219"/>
      <c r="E297" s="157"/>
      <c r="F297" s="254"/>
      <c r="G297" s="256"/>
      <c r="H297" s="160"/>
      <c r="I297" s="273"/>
      <c r="J297" s="273"/>
      <c r="K297" s="143"/>
      <c r="L297" s="143"/>
    </row>
    <row r="298" spans="1:12" ht="20.100000000000001" customHeight="1" x14ac:dyDescent="0.25">
      <c r="A298" s="143"/>
      <c r="B298" s="2"/>
      <c r="C298" s="160"/>
      <c r="D298" s="219"/>
      <c r="E298" s="157"/>
      <c r="F298" s="254"/>
      <c r="G298" s="256"/>
      <c r="H298" s="160"/>
      <c r="I298" s="273"/>
      <c r="J298" s="273"/>
      <c r="K298" s="143"/>
      <c r="L298" s="143"/>
    </row>
    <row r="299" spans="1:12" ht="20.100000000000001" customHeight="1" x14ac:dyDescent="0.25">
      <c r="A299" s="143"/>
      <c r="B299" s="2"/>
      <c r="C299" s="160"/>
      <c r="D299" s="219"/>
      <c r="E299" s="157"/>
      <c r="F299" s="254"/>
      <c r="G299" s="256"/>
      <c r="H299" s="160"/>
      <c r="I299" s="273"/>
      <c r="J299" s="273"/>
      <c r="K299" s="143"/>
      <c r="L299" s="143"/>
    </row>
    <row r="300" spans="1:12" ht="20.100000000000001" customHeight="1" x14ac:dyDescent="0.25">
      <c r="A300" s="143"/>
      <c r="B300" s="2"/>
      <c r="C300" s="160"/>
      <c r="D300" s="219"/>
      <c r="E300" s="157"/>
      <c r="F300" s="254"/>
      <c r="G300" s="256"/>
      <c r="H300" s="160"/>
      <c r="I300" s="273"/>
      <c r="J300" s="273"/>
      <c r="K300" s="143"/>
      <c r="L300" s="143"/>
    </row>
    <row r="301" spans="1:12" ht="20.100000000000001" customHeight="1" x14ac:dyDescent="0.25">
      <c r="A301" s="143"/>
      <c r="B301" s="2"/>
      <c r="C301" s="160"/>
      <c r="D301" s="219"/>
      <c r="E301" s="157"/>
      <c r="F301" s="254"/>
      <c r="G301" s="256"/>
      <c r="H301" s="160"/>
      <c r="I301" s="273"/>
      <c r="J301" s="273"/>
      <c r="K301" s="143"/>
      <c r="L301" s="143"/>
    </row>
    <row r="302" spans="1:12" ht="20.100000000000001" customHeight="1" x14ac:dyDescent="0.25">
      <c r="A302" s="143"/>
      <c r="B302" s="2"/>
      <c r="C302" s="160"/>
      <c r="D302" s="219"/>
      <c r="E302" s="157"/>
      <c r="F302" s="254"/>
      <c r="G302" s="256"/>
      <c r="H302" s="160"/>
      <c r="I302" s="273"/>
      <c r="J302" s="273"/>
      <c r="K302" s="143"/>
      <c r="L302" s="143"/>
    </row>
    <row r="303" spans="1:12" ht="20.100000000000001" customHeight="1" x14ac:dyDescent="0.25">
      <c r="A303" s="143"/>
      <c r="B303" s="2"/>
      <c r="C303" s="160"/>
      <c r="D303" s="219"/>
      <c r="E303" s="157"/>
      <c r="F303" s="254"/>
      <c r="G303" s="256"/>
      <c r="H303" s="160"/>
      <c r="I303" s="273"/>
      <c r="J303" s="273"/>
      <c r="K303" s="143"/>
      <c r="L303" s="143"/>
    </row>
    <row r="304" spans="1:12" ht="20.100000000000001" customHeight="1" x14ac:dyDescent="0.25">
      <c r="A304" s="143"/>
      <c r="B304" s="2"/>
      <c r="C304" s="160"/>
      <c r="D304" s="219"/>
      <c r="E304" s="157"/>
      <c r="F304" s="254"/>
      <c r="G304" s="256"/>
      <c r="H304" s="160"/>
      <c r="I304" s="273"/>
      <c r="J304" s="273"/>
      <c r="K304" s="143"/>
      <c r="L304" s="143"/>
    </row>
    <row r="305" spans="1:12" ht="20.100000000000001" customHeight="1" x14ac:dyDescent="0.25">
      <c r="A305" s="143"/>
      <c r="B305" s="2"/>
      <c r="C305" s="160"/>
      <c r="D305" s="219"/>
      <c r="E305" s="157"/>
      <c r="F305" s="254"/>
      <c r="G305" s="256"/>
      <c r="H305" s="160"/>
      <c r="I305" s="273"/>
      <c r="J305" s="273"/>
      <c r="K305" s="143"/>
      <c r="L305" s="143"/>
    </row>
    <row r="306" spans="1:12" ht="20.100000000000001" customHeight="1" x14ac:dyDescent="0.25">
      <c r="A306" s="143"/>
      <c r="B306" s="2"/>
      <c r="C306" s="160"/>
      <c r="D306" s="219"/>
      <c r="E306" s="157"/>
      <c r="F306" s="254"/>
      <c r="G306" s="256"/>
      <c r="H306" s="160"/>
      <c r="I306" s="273"/>
      <c r="J306" s="273"/>
      <c r="K306" s="143"/>
      <c r="L306" s="143"/>
    </row>
    <row r="307" spans="1:12" ht="20.100000000000001" customHeight="1" x14ac:dyDescent="0.25">
      <c r="A307" s="143"/>
      <c r="B307" s="2"/>
      <c r="C307" s="160"/>
      <c r="D307" s="219"/>
      <c r="E307" s="157"/>
      <c r="F307" s="254"/>
      <c r="G307" s="256"/>
      <c r="H307" s="160"/>
      <c r="I307" s="273"/>
      <c r="J307" s="273"/>
      <c r="K307" s="143"/>
      <c r="L307" s="143"/>
    </row>
    <row r="308" spans="1:12" ht="20.100000000000001" customHeight="1" x14ac:dyDescent="0.25">
      <c r="A308" s="143"/>
      <c r="B308" s="2"/>
      <c r="C308" s="160"/>
      <c r="D308" s="219"/>
      <c r="E308" s="157"/>
      <c r="F308" s="254"/>
      <c r="G308" s="256"/>
      <c r="H308" s="160"/>
      <c r="I308" s="273"/>
      <c r="J308" s="273"/>
      <c r="K308" s="143"/>
      <c r="L308" s="143"/>
    </row>
    <row r="309" spans="1:12" ht="20.100000000000001" customHeight="1" x14ac:dyDescent="0.25">
      <c r="A309" s="143"/>
      <c r="B309" s="2"/>
      <c r="C309" s="160"/>
      <c r="D309" s="219"/>
      <c r="E309" s="157"/>
      <c r="F309" s="254"/>
      <c r="G309" s="256"/>
      <c r="H309" s="160"/>
      <c r="I309" s="273"/>
      <c r="J309" s="273"/>
      <c r="K309" s="143"/>
      <c r="L309" s="143"/>
    </row>
    <row r="310" spans="1:12" ht="20.100000000000001" customHeight="1" x14ac:dyDescent="0.25">
      <c r="A310" s="143"/>
      <c r="B310" s="2"/>
      <c r="C310" s="160"/>
      <c r="D310" s="219"/>
      <c r="E310" s="157"/>
      <c r="F310" s="254"/>
      <c r="G310" s="256"/>
      <c r="H310" s="160"/>
      <c r="I310" s="273"/>
      <c r="J310" s="273"/>
      <c r="K310" s="143"/>
      <c r="L310" s="143"/>
    </row>
    <row r="311" spans="1:12" ht="20.100000000000001" customHeight="1" x14ac:dyDescent="0.25">
      <c r="A311" s="143"/>
      <c r="B311" s="2"/>
      <c r="C311" s="160"/>
      <c r="D311" s="219"/>
      <c r="E311" s="157"/>
      <c r="F311" s="254"/>
      <c r="G311" s="256"/>
      <c r="H311" s="160"/>
      <c r="I311" s="273"/>
      <c r="J311" s="273"/>
      <c r="K311" s="143"/>
      <c r="L311" s="143"/>
    </row>
    <row r="312" spans="1:12" ht="20.100000000000001" customHeight="1" x14ac:dyDescent="0.25">
      <c r="A312" s="143"/>
      <c r="B312" s="2"/>
      <c r="C312" s="160"/>
      <c r="D312" s="219"/>
      <c r="E312" s="157"/>
      <c r="F312" s="254"/>
      <c r="G312" s="256"/>
      <c r="H312" s="160"/>
      <c r="I312" s="273"/>
      <c r="J312" s="273"/>
      <c r="K312" s="143"/>
      <c r="L312" s="143"/>
    </row>
    <row r="313" spans="1:12" ht="20.100000000000001" customHeight="1" x14ac:dyDescent="0.25">
      <c r="A313" s="143"/>
      <c r="B313" s="2"/>
      <c r="C313" s="160"/>
      <c r="D313" s="219"/>
      <c r="E313" s="157"/>
      <c r="F313" s="254"/>
      <c r="G313" s="256"/>
      <c r="H313" s="160"/>
      <c r="I313" s="273"/>
      <c r="J313" s="273"/>
      <c r="K313" s="143"/>
      <c r="L313" s="143"/>
    </row>
    <row r="314" spans="1:12" ht="20.100000000000001" customHeight="1" x14ac:dyDescent="0.25">
      <c r="A314" s="143"/>
      <c r="B314" s="2"/>
      <c r="C314" s="160"/>
      <c r="D314" s="219"/>
      <c r="E314" s="157"/>
      <c r="F314" s="254"/>
      <c r="G314" s="256"/>
      <c r="H314" s="160"/>
      <c r="I314" s="273"/>
      <c r="J314" s="273"/>
      <c r="K314" s="143"/>
      <c r="L314" s="143"/>
    </row>
    <row r="315" spans="1:12" ht="20.100000000000001" customHeight="1" x14ac:dyDescent="0.25">
      <c r="A315" s="143"/>
      <c r="B315" s="2"/>
      <c r="C315" s="160"/>
      <c r="D315" s="219"/>
      <c r="E315" s="157"/>
      <c r="F315" s="254"/>
      <c r="G315" s="256"/>
      <c r="H315" s="160"/>
      <c r="I315" s="273"/>
      <c r="J315" s="273"/>
      <c r="K315" s="143"/>
      <c r="L315" s="143"/>
    </row>
    <row r="316" spans="1:12" ht="20.100000000000001" customHeight="1" x14ac:dyDescent="0.25">
      <c r="A316" s="143"/>
      <c r="B316" s="2"/>
      <c r="C316" s="160"/>
      <c r="D316" s="219"/>
      <c r="E316" s="157"/>
      <c r="F316" s="254"/>
      <c r="G316" s="256"/>
      <c r="H316" s="160"/>
      <c r="I316" s="273"/>
      <c r="J316" s="273"/>
      <c r="K316" s="143"/>
      <c r="L316" s="143"/>
    </row>
    <row r="317" spans="1:12" ht="20.100000000000001" customHeight="1" x14ac:dyDescent="0.25">
      <c r="A317" s="143"/>
      <c r="B317" s="2"/>
      <c r="C317" s="160"/>
      <c r="D317" s="219"/>
      <c r="E317" s="157"/>
      <c r="F317" s="254"/>
      <c r="G317" s="256"/>
      <c r="H317" s="160"/>
      <c r="I317" s="273"/>
      <c r="J317" s="273"/>
      <c r="K317" s="143"/>
      <c r="L317" s="143"/>
    </row>
    <row r="318" spans="1:12" ht="20.100000000000001" customHeight="1" x14ac:dyDescent="0.25">
      <c r="A318" s="143"/>
      <c r="B318" s="2"/>
      <c r="C318" s="160"/>
      <c r="D318" s="219"/>
      <c r="E318" s="157"/>
      <c r="F318" s="254"/>
      <c r="G318" s="256"/>
      <c r="H318" s="162"/>
      <c r="I318" s="257"/>
      <c r="J318" s="257"/>
      <c r="K318" s="143"/>
      <c r="L318" s="143"/>
    </row>
  </sheetData>
  <mergeCells count="83">
    <mergeCell ref="G94:G95"/>
    <mergeCell ref="A265:J265"/>
    <mergeCell ref="H85:H86"/>
    <mergeCell ref="I85:I86"/>
    <mergeCell ref="C88:C89"/>
    <mergeCell ref="D88:D89"/>
    <mergeCell ref="C91:C92"/>
    <mergeCell ref="D91:D92"/>
    <mergeCell ref="F91:F92"/>
    <mergeCell ref="G91:G92"/>
    <mergeCell ref="H88:H89"/>
    <mergeCell ref="H91:H92"/>
    <mergeCell ref="I91:I92"/>
    <mergeCell ref="I88:I89"/>
    <mergeCell ref="E166:F166"/>
    <mergeCell ref="A109:J109"/>
    <mergeCell ref="C85:C86"/>
    <mergeCell ref="A161:J161"/>
    <mergeCell ref="F88:F89"/>
    <mergeCell ref="G88:G89"/>
    <mergeCell ref="E152:F152"/>
    <mergeCell ref="E153:F153"/>
    <mergeCell ref="I94:I95"/>
    <mergeCell ref="G97:G98"/>
    <mergeCell ref="H97:H98"/>
    <mergeCell ref="I97:I98"/>
    <mergeCell ref="F94:F95"/>
    <mergeCell ref="H94:H95"/>
    <mergeCell ref="G85:G86"/>
    <mergeCell ref="D85:D86"/>
    <mergeCell ref="I253:J255"/>
    <mergeCell ref="I247:J248"/>
    <mergeCell ref="I225:J227"/>
    <mergeCell ref="E234:F234"/>
    <mergeCell ref="I220:J221"/>
    <mergeCell ref="E233:F233"/>
    <mergeCell ref="E195:F195"/>
    <mergeCell ref="E199:F199"/>
    <mergeCell ref="E200:F200"/>
    <mergeCell ref="E201:F201"/>
    <mergeCell ref="A213:J213"/>
    <mergeCell ref="E194:F194"/>
    <mergeCell ref="E169:F169"/>
    <mergeCell ref="E167:F167"/>
    <mergeCell ref="E151:F151"/>
    <mergeCell ref="A4:J4"/>
    <mergeCell ref="D82:D83"/>
    <mergeCell ref="C82:C83"/>
    <mergeCell ref="F82:F83"/>
    <mergeCell ref="G82:G83"/>
    <mergeCell ref="E36:F36"/>
    <mergeCell ref="E37:F37"/>
    <mergeCell ref="E40:F40"/>
    <mergeCell ref="E45:F45"/>
    <mergeCell ref="E23:F23"/>
    <mergeCell ref="E35:F35"/>
    <mergeCell ref="E17:F17"/>
    <mergeCell ref="E18:F18"/>
    <mergeCell ref="E19:F19"/>
    <mergeCell ref="D69:D70"/>
    <mergeCell ref="E22:F22"/>
    <mergeCell ref="E46:F46"/>
    <mergeCell ref="G69:G70"/>
    <mergeCell ref="A57:J57"/>
    <mergeCell ref="C97:C98"/>
    <mergeCell ref="D97:D98"/>
    <mergeCell ref="F97:F98"/>
    <mergeCell ref="H82:H83"/>
    <mergeCell ref="H69:H70"/>
    <mergeCell ref="I82:I83"/>
    <mergeCell ref="D64:D65"/>
    <mergeCell ref="G64:G65"/>
    <mergeCell ref="H64:H65"/>
    <mergeCell ref="I64:I65"/>
    <mergeCell ref="I69:I70"/>
    <mergeCell ref="C94:C95"/>
    <mergeCell ref="D94:D95"/>
    <mergeCell ref="F85:F86"/>
    <mergeCell ref="E190:F190"/>
    <mergeCell ref="E191:F191"/>
    <mergeCell ref="E192:F192"/>
    <mergeCell ref="E193:F193"/>
    <mergeCell ref="E168:F168"/>
  </mergeCells>
  <printOptions horizontalCentered="1"/>
  <pageMargins left="0.5" right="0.5" top="0.5" bottom="0" header="0.3" footer="0"/>
  <pageSetup scale="70" orientation="portrait" r:id="rId1"/>
  <headerFoot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D19" sqref="D1:D1048576"/>
    </sheetView>
  </sheetViews>
  <sheetFormatPr defaultRowHeight="15" x14ac:dyDescent="0.25"/>
  <cols>
    <col min="3" max="3" width="21.7109375" customWidth="1"/>
    <col min="4" max="4" width="4.7109375" customWidth="1"/>
  </cols>
  <sheetData>
    <row r="1" spans="1:11" ht="18" x14ac:dyDescent="0.25">
      <c r="A1" s="131"/>
      <c r="B1" s="104" t="s">
        <v>142</v>
      </c>
      <c r="C1" s="1"/>
      <c r="E1" s="2"/>
      <c r="F1" s="3"/>
      <c r="G1" s="2"/>
      <c r="H1" s="1"/>
      <c r="I1" s="4"/>
      <c r="J1" s="3"/>
    </row>
    <row r="2" spans="1:11" ht="18" x14ac:dyDescent="0.25">
      <c r="B2" s="104" t="s">
        <v>143</v>
      </c>
      <c r="C2" s="1"/>
      <c r="E2" s="2"/>
      <c r="F2" s="3"/>
      <c r="G2" s="2"/>
      <c r="H2" s="1"/>
      <c r="I2" s="4"/>
      <c r="J2" s="3"/>
    </row>
    <row r="3" spans="1:11" ht="18" x14ac:dyDescent="0.25">
      <c r="B3" s="2"/>
      <c r="C3" s="1"/>
      <c r="E3" s="2"/>
      <c r="F3" s="3"/>
      <c r="G3" s="2"/>
      <c r="H3" s="1"/>
      <c r="I3" s="4"/>
      <c r="J3" s="3"/>
    </row>
    <row r="4" spans="1:11" ht="18" x14ac:dyDescent="0.25">
      <c r="B4" s="359" t="s">
        <v>66</v>
      </c>
      <c r="C4" s="359"/>
      <c r="D4" s="359"/>
      <c r="E4" s="359"/>
      <c r="F4" s="359"/>
      <c r="G4" s="359"/>
      <c r="H4" s="359"/>
      <c r="I4" s="359"/>
      <c r="J4" s="359"/>
    </row>
    <row r="6" spans="1:11" ht="18" x14ac:dyDescent="0.25">
      <c r="B6" s="5" t="s">
        <v>67</v>
      </c>
      <c r="C6" s="5"/>
      <c r="D6" s="6" t="s">
        <v>0</v>
      </c>
      <c r="E6" s="7" t="s">
        <v>123</v>
      </c>
      <c r="F6" s="128" t="s">
        <v>124</v>
      </c>
      <c r="G6" s="6"/>
      <c r="H6" s="6"/>
      <c r="I6" s="6"/>
      <c r="J6" s="6"/>
    </row>
    <row r="7" spans="1:11" ht="18" x14ac:dyDescent="0.25">
      <c r="B7" s="5" t="s">
        <v>68</v>
      </c>
      <c r="C7" s="5"/>
      <c r="D7" s="6" t="s">
        <v>0</v>
      </c>
      <c r="E7" s="8" t="s">
        <v>115</v>
      </c>
      <c r="F7" s="9"/>
      <c r="G7" s="6"/>
      <c r="H7" s="6"/>
      <c r="I7" s="6"/>
      <c r="J7" s="6"/>
    </row>
    <row r="8" spans="1:11" ht="18" x14ac:dyDescent="0.25">
      <c r="B8" s="5" t="s">
        <v>69</v>
      </c>
      <c r="C8" s="5"/>
      <c r="D8" s="6" t="s">
        <v>0</v>
      </c>
      <c r="E8" s="8"/>
      <c r="F8" s="9"/>
      <c r="G8" s="6"/>
      <c r="H8" s="6"/>
      <c r="I8" s="6"/>
      <c r="J8" s="6"/>
    </row>
    <row r="9" spans="1:11" ht="18" x14ac:dyDescent="0.25">
      <c r="B9" s="5" t="s">
        <v>70</v>
      </c>
      <c r="C9" s="5"/>
      <c r="D9" s="6" t="s">
        <v>0</v>
      </c>
      <c r="E9" s="8">
        <v>1</v>
      </c>
      <c r="F9" s="9"/>
      <c r="G9" s="6"/>
      <c r="H9" s="6"/>
      <c r="I9" s="6"/>
      <c r="J9" s="6"/>
    </row>
    <row r="10" spans="1:11" ht="18" x14ac:dyDescent="0.25">
      <c r="B10" s="10"/>
      <c r="C10" s="6"/>
      <c r="D10" s="6"/>
      <c r="E10" s="6"/>
      <c r="F10" s="6"/>
      <c r="G10" s="6"/>
      <c r="H10" s="6"/>
      <c r="I10" s="6"/>
      <c r="J10" s="6"/>
    </row>
    <row r="11" spans="1:11" ht="18" x14ac:dyDescent="0.25">
      <c r="A11" s="11"/>
      <c r="B11" s="12"/>
      <c r="C11" s="329" t="s">
        <v>71</v>
      </c>
      <c r="D11" s="330"/>
      <c r="E11" s="330"/>
      <c r="F11" s="331"/>
      <c r="G11" s="326" t="s">
        <v>72</v>
      </c>
      <c r="H11" s="326" t="s">
        <v>73</v>
      </c>
      <c r="I11" s="326" t="s">
        <v>74</v>
      </c>
      <c r="J11" s="320" t="s">
        <v>75</v>
      </c>
      <c r="K11" s="13"/>
    </row>
    <row r="12" spans="1:11" ht="18" x14ac:dyDescent="0.25">
      <c r="A12" s="11"/>
      <c r="B12" s="14"/>
      <c r="C12" s="332"/>
      <c r="D12" s="333"/>
      <c r="E12" s="333"/>
      <c r="F12" s="334"/>
      <c r="G12" s="327"/>
      <c r="H12" s="327"/>
      <c r="I12" s="327"/>
      <c r="J12" s="323"/>
      <c r="K12" s="13"/>
    </row>
    <row r="13" spans="1:11" ht="18" x14ac:dyDescent="0.25">
      <c r="A13" s="11"/>
      <c r="B13" s="15" t="s">
        <v>33</v>
      </c>
      <c r="C13" s="16" t="s">
        <v>76</v>
      </c>
      <c r="D13" s="17"/>
      <c r="E13" s="17"/>
      <c r="F13" s="15"/>
      <c r="G13" s="18"/>
      <c r="H13" s="18"/>
      <c r="I13" s="18"/>
      <c r="J13" s="16"/>
      <c r="K13" s="13"/>
    </row>
    <row r="14" spans="1:11" ht="18" x14ac:dyDescent="0.25">
      <c r="A14" s="11"/>
      <c r="B14" s="15"/>
      <c r="C14" s="16"/>
      <c r="D14" s="17"/>
      <c r="E14" s="17"/>
      <c r="F14" s="15"/>
      <c r="G14" s="18"/>
      <c r="H14" s="18"/>
      <c r="I14" s="18"/>
      <c r="J14" s="16"/>
      <c r="K14" s="13"/>
    </row>
    <row r="15" spans="1:11" ht="18" x14ac:dyDescent="0.25">
      <c r="A15" s="11"/>
      <c r="B15" s="15"/>
      <c r="C15" s="19" t="s">
        <v>119</v>
      </c>
      <c r="D15" s="20"/>
      <c r="E15" s="20"/>
      <c r="F15" s="21"/>
      <c r="G15" s="22">
        <v>1</v>
      </c>
      <c r="H15" s="22">
        <v>0.25</v>
      </c>
      <c r="I15" s="23">
        <v>129.43</v>
      </c>
      <c r="J15" s="31">
        <f>ROUND(G15*I15*H15,2)</f>
        <v>32.36</v>
      </c>
      <c r="K15" s="13"/>
    </row>
    <row r="16" spans="1:11" ht="18" x14ac:dyDescent="0.25">
      <c r="A16" s="11"/>
      <c r="B16" s="15"/>
      <c r="C16" s="19" t="s">
        <v>120</v>
      </c>
      <c r="D16" s="20"/>
      <c r="E16" s="20"/>
      <c r="F16" s="21"/>
      <c r="G16" s="22">
        <v>2</v>
      </c>
      <c r="H16" s="22">
        <v>1</v>
      </c>
      <c r="I16" s="23">
        <v>95.1</v>
      </c>
      <c r="J16" s="31">
        <f>ROUND(G16*I16*H16,2)</f>
        <v>190.2</v>
      </c>
      <c r="K16" s="13"/>
    </row>
    <row r="17" spans="1:11" ht="18" x14ac:dyDescent="0.25">
      <c r="A17" s="11"/>
      <c r="B17" s="15"/>
      <c r="C17" s="19" t="s">
        <v>121</v>
      </c>
      <c r="D17" s="20"/>
      <c r="E17" s="20"/>
      <c r="F17" s="21"/>
      <c r="G17" s="22">
        <v>6</v>
      </c>
      <c r="H17" s="22">
        <v>1</v>
      </c>
      <c r="I17" s="23">
        <v>73.260000000000005</v>
      </c>
      <c r="J17" s="31">
        <f>ROUND(G17*I17*H17,2)</f>
        <v>439.56</v>
      </c>
      <c r="K17" s="13"/>
    </row>
    <row r="18" spans="1:11" ht="18" x14ac:dyDescent="0.25">
      <c r="A18" s="11"/>
      <c r="B18" s="15"/>
      <c r="C18" s="16"/>
      <c r="D18" s="17"/>
      <c r="E18" s="17"/>
      <c r="F18" s="15"/>
      <c r="G18" s="18"/>
      <c r="H18" s="18"/>
      <c r="I18" s="25"/>
      <c r="J18" s="26"/>
      <c r="K18" s="13"/>
    </row>
    <row r="19" spans="1:11" ht="18" x14ac:dyDescent="0.25">
      <c r="A19" s="11"/>
      <c r="B19" s="15"/>
      <c r="C19" s="27" t="s">
        <v>78</v>
      </c>
      <c r="D19" s="10"/>
      <c r="E19" s="10"/>
      <c r="F19" s="28"/>
      <c r="G19" s="29"/>
      <c r="H19" s="29"/>
      <c r="I19" s="30"/>
      <c r="J19" s="31">
        <f>SUM(J15:J18)</f>
        <v>662.12</v>
      </c>
      <c r="K19" s="13"/>
    </row>
    <row r="20" spans="1:11" ht="18" x14ac:dyDescent="0.25">
      <c r="A20" s="11"/>
      <c r="B20" s="15"/>
      <c r="C20" s="320" t="s">
        <v>79</v>
      </c>
      <c r="D20" s="321"/>
      <c r="E20" s="321"/>
      <c r="F20" s="322"/>
      <c r="G20" s="326" t="s">
        <v>80</v>
      </c>
      <c r="H20" s="326" t="s">
        <v>73</v>
      </c>
      <c r="I20" s="326" t="s">
        <v>74</v>
      </c>
      <c r="J20" s="320" t="s">
        <v>75</v>
      </c>
      <c r="K20" s="13"/>
    </row>
    <row r="21" spans="1:11" ht="18" x14ac:dyDescent="0.25">
      <c r="A21" s="11"/>
      <c r="B21" s="15"/>
      <c r="C21" s="323"/>
      <c r="D21" s="324"/>
      <c r="E21" s="324"/>
      <c r="F21" s="325"/>
      <c r="G21" s="327"/>
      <c r="H21" s="327"/>
      <c r="I21" s="327"/>
      <c r="J21" s="323"/>
      <c r="K21" s="13"/>
    </row>
    <row r="22" spans="1:11" ht="18" x14ac:dyDescent="0.25">
      <c r="A22" s="11"/>
      <c r="B22" s="15" t="s">
        <v>41</v>
      </c>
      <c r="C22" s="32" t="s">
        <v>81</v>
      </c>
      <c r="D22" s="33"/>
      <c r="E22" s="33"/>
      <c r="F22" s="34"/>
      <c r="G22" s="35"/>
      <c r="H22" s="35"/>
      <c r="I22" s="35"/>
      <c r="J22" s="36"/>
      <c r="K22" s="13"/>
    </row>
    <row r="23" spans="1:11" ht="18" x14ac:dyDescent="0.25">
      <c r="A23" s="11"/>
      <c r="B23" s="15"/>
      <c r="C23" s="37"/>
      <c r="D23" s="38"/>
      <c r="E23" s="38"/>
      <c r="F23" s="39"/>
      <c r="G23" s="18"/>
      <c r="H23" s="18"/>
      <c r="I23" s="25"/>
      <c r="J23" s="26"/>
      <c r="K23" s="13"/>
    </row>
    <row r="24" spans="1:11" ht="18" x14ac:dyDescent="0.25">
      <c r="A24" s="11"/>
      <c r="B24" s="15"/>
      <c r="C24" s="37" t="s">
        <v>82</v>
      </c>
      <c r="D24" s="41"/>
      <c r="E24" s="41"/>
      <c r="F24" s="42"/>
      <c r="G24" s="22"/>
      <c r="H24" s="43"/>
      <c r="I24" s="44"/>
      <c r="J24" s="45">
        <f>ROUND(10%*J19,2)</f>
        <v>66.209999999999994</v>
      </c>
      <c r="K24" s="13"/>
    </row>
    <row r="25" spans="1:11" ht="18" x14ac:dyDescent="0.25">
      <c r="A25" s="11"/>
      <c r="B25" s="15"/>
      <c r="C25" s="46"/>
      <c r="D25" s="47"/>
      <c r="E25" s="47"/>
      <c r="F25" s="48"/>
      <c r="G25" s="18"/>
      <c r="H25" s="18"/>
      <c r="I25" s="25"/>
      <c r="J25" s="26"/>
      <c r="K25" s="13"/>
    </row>
    <row r="26" spans="1:11" ht="18" x14ac:dyDescent="0.25">
      <c r="A26" s="11"/>
      <c r="B26" s="15"/>
      <c r="C26" s="27" t="s">
        <v>83</v>
      </c>
      <c r="D26" s="10"/>
      <c r="E26" s="10"/>
      <c r="F26" s="28"/>
      <c r="G26" s="29"/>
      <c r="H26" s="29"/>
      <c r="I26" s="30"/>
      <c r="J26" s="31">
        <f>SUM(J24:J25)</f>
        <v>66.209999999999994</v>
      </c>
      <c r="K26" s="13"/>
    </row>
    <row r="27" spans="1:11" ht="18" x14ac:dyDescent="0.25">
      <c r="A27" s="11"/>
      <c r="B27" s="15" t="s">
        <v>84</v>
      </c>
      <c r="C27" s="49" t="s">
        <v>85</v>
      </c>
      <c r="D27" s="50"/>
      <c r="E27" s="50"/>
      <c r="F27" s="50"/>
      <c r="G27" s="50"/>
      <c r="H27" s="50"/>
      <c r="I27" s="51"/>
      <c r="J27" s="52">
        <f>J26+J19</f>
        <v>728.33</v>
      </c>
      <c r="K27" s="13"/>
    </row>
    <row r="28" spans="1:11" ht="18" x14ac:dyDescent="0.25">
      <c r="A28" s="11"/>
      <c r="B28" s="15" t="s">
        <v>86</v>
      </c>
      <c r="C28" s="53" t="s">
        <v>69</v>
      </c>
      <c r="D28" s="54"/>
      <c r="E28" s="54"/>
      <c r="F28" s="54"/>
      <c r="G28" s="50"/>
      <c r="H28" s="49"/>
      <c r="I28" s="51"/>
      <c r="J28" s="52"/>
      <c r="K28" s="13"/>
    </row>
    <row r="29" spans="1:11" ht="18" x14ac:dyDescent="0.25">
      <c r="A29" s="11"/>
      <c r="B29" s="15" t="s">
        <v>87</v>
      </c>
      <c r="C29" s="49" t="s">
        <v>88</v>
      </c>
      <c r="D29" s="50"/>
      <c r="E29" s="50"/>
      <c r="F29" s="50"/>
      <c r="G29" s="50"/>
      <c r="H29" s="50"/>
      <c r="I29" s="51"/>
      <c r="J29" s="52">
        <f>J27</f>
        <v>728.33</v>
      </c>
      <c r="K29" s="13"/>
    </row>
    <row r="30" spans="1:11" ht="18" x14ac:dyDescent="0.25">
      <c r="A30" s="11"/>
      <c r="B30" s="15"/>
      <c r="C30" s="320" t="s">
        <v>89</v>
      </c>
      <c r="D30" s="321"/>
      <c r="E30" s="321"/>
      <c r="F30" s="322"/>
      <c r="G30" s="326" t="s">
        <v>90</v>
      </c>
      <c r="H30" s="326" t="s">
        <v>70</v>
      </c>
      <c r="I30" s="326" t="s">
        <v>91</v>
      </c>
      <c r="J30" s="320" t="s">
        <v>75</v>
      </c>
      <c r="K30" s="13"/>
    </row>
    <row r="31" spans="1:11" ht="18" x14ac:dyDescent="0.25">
      <c r="A31" s="11"/>
      <c r="B31" s="15"/>
      <c r="C31" s="323"/>
      <c r="D31" s="324"/>
      <c r="E31" s="324"/>
      <c r="F31" s="325"/>
      <c r="G31" s="327"/>
      <c r="H31" s="327"/>
      <c r="I31" s="327"/>
      <c r="J31" s="323"/>
      <c r="K31" s="13"/>
    </row>
    <row r="32" spans="1:11" ht="18" x14ac:dyDescent="0.25">
      <c r="A32" s="11"/>
      <c r="B32" s="15" t="s">
        <v>92</v>
      </c>
      <c r="C32" s="16" t="s">
        <v>93</v>
      </c>
      <c r="D32" s="17"/>
      <c r="E32" s="17"/>
      <c r="F32" s="15"/>
      <c r="G32" s="18"/>
      <c r="H32" s="18"/>
      <c r="I32" s="18"/>
      <c r="J32" s="16"/>
      <c r="K32" s="13"/>
    </row>
    <row r="33" spans="1:11" ht="18" x14ac:dyDescent="0.25">
      <c r="A33" s="11"/>
      <c r="B33" s="15"/>
      <c r="C33" s="16"/>
      <c r="D33" s="17"/>
      <c r="E33" s="17"/>
      <c r="F33" s="15"/>
      <c r="G33" s="18"/>
      <c r="H33" s="18"/>
      <c r="I33" s="18"/>
      <c r="J33" s="16"/>
      <c r="K33" s="13"/>
    </row>
    <row r="34" spans="1:11" ht="18" x14ac:dyDescent="0.25">
      <c r="A34" s="11"/>
      <c r="B34" s="15"/>
      <c r="C34" s="113" t="s">
        <v>125</v>
      </c>
      <c r="D34" s="89"/>
      <c r="E34" s="89"/>
      <c r="F34" s="90"/>
      <c r="G34" s="100" t="s">
        <v>115</v>
      </c>
      <c r="H34" s="100">
        <v>1</v>
      </c>
      <c r="I34" s="24">
        <v>356.56</v>
      </c>
      <c r="J34" s="31">
        <f>H34*I34</f>
        <v>356.56</v>
      </c>
      <c r="K34" s="13"/>
    </row>
    <row r="35" spans="1:11" ht="18" x14ac:dyDescent="0.25">
      <c r="A35" s="11"/>
      <c r="B35" s="15"/>
      <c r="C35" s="16"/>
      <c r="D35" s="89"/>
      <c r="E35" s="89"/>
      <c r="F35" s="90"/>
      <c r="G35" s="100"/>
      <c r="H35" s="100"/>
      <c r="I35" s="24"/>
      <c r="J35" s="31"/>
      <c r="K35" s="13"/>
    </row>
    <row r="36" spans="1:11" ht="18" x14ac:dyDescent="0.25">
      <c r="A36" s="11"/>
      <c r="B36" s="15"/>
      <c r="C36" s="16"/>
      <c r="D36" s="17"/>
      <c r="E36" s="17"/>
      <c r="F36" s="15"/>
      <c r="G36" s="101"/>
      <c r="H36" s="18"/>
      <c r="I36" s="18"/>
      <c r="J36" s="31"/>
      <c r="K36" s="13"/>
    </row>
    <row r="37" spans="1:11" ht="18" x14ac:dyDescent="0.25">
      <c r="A37" s="11"/>
      <c r="B37" s="15"/>
      <c r="C37" s="16"/>
      <c r="D37" s="17"/>
      <c r="E37" s="17"/>
      <c r="F37" s="15"/>
      <c r="G37" s="101"/>
      <c r="H37" s="18"/>
      <c r="I37" s="18"/>
      <c r="J37" s="31"/>
      <c r="K37" s="13"/>
    </row>
    <row r="38" spans="1:11" ht="18" x14ac:dyDescent="0.25">
      <c r="A38" s="11"/>
      <c r="B38" s="15"/>
      <c r="C38" s="16"/>
      <c r="D38" s="17"/>
      <c r="E38" s="17"/>
      <c r="F38" s="15"/>
      <c r="G38" s="18"/>
      <c r="H38" s="18"/>
      <c r="I38" s="18"/>
      <c r="J38" s="31"/>
      <c r="K38" s="13"/>
    </row>
    <row r="39" spans="1:11" ht="18" x14ac:dyDescent="0.25">
      <c r="A39" s="11"/>
      <c r="B39" s="15"/>
      <c r="C39" s="16"/>
      <c r="D39" s="17"/>
      <c r="E39" s="17"/>
      <c r="F39" s="15"/>
      <c r="G39" s="18"/>
      <c r="H39" s="18"/>
      <c r="I39" s="18"/>
      <c r="J39" s="31"/>
      <c r="K39" s="13"/>
    </row>
    <row r="40" spans="1:11" ht="18" x14ac:dyDescent="0.25">
      <c r="A40" s="11"/>
      <c r="B40" s="15"/>
      <c r="C40" s="16"/>
      <c r="D40" s="17"/>
      <c r="E40" s="17"/>
      <c r="F40" s="15"/>
      <c r="G40" s="18"/>
      <c r="H40" s="18"/>
      <c r="I40" s="18"/>
      <c r="J40" s="31"/>
      <c r="K40" s="13"/>
    </row>
    <row r="41" spans="1:11" ht="18" x14ac:dyDescent="0.25">
      <c r="A41" s="11"/>
      <c r="B41" s="15"/>
      <c r="C41" s="27" t="s">
        <v>94</v>
      </c>
      <c r="D41" s="10"/>
      <c r="E41" s="10"/>
      <c r="F41" s="28"/>
      <c r="G41" s="29"/>
      <c r="H41" s="29"/>
      <c r="I41" s="29"/>
      <c r="J41" s="62">
        <f>SUM(J33:J40)</f>
        <v>356.56</v>
      </c>
      <c r="K41" s="13"/>
    </row>
    <row r="42" spans="1:11" ht="18" x14ac:dyDescent="0.25">
      <c r="A42" s="11"/>
      <c r="B42" s="15" t="s">
        <v>95</v>
      </c>
      <c r="C42" s="49" t="s">
        <v>96</v>
      </c>
      <c r="D42" s="50"/>
      <c r="E42" s="50"/>
      <c r="F42" s="50"/>
      <c r="G42" s="50"/>
      <c r="H42" s="50"/>
      <c r="I42" s="50"/>
      <c r="J42" s="63">
        <f>ROUND((SUM(J29+J41)),2)</f>
        <v>1084.8900000000001</v>
      </c>
      <c r="K42" s="13"/>
    </row>
    <row r="43" spans="1:11" ht="18" x14ac:dyDescent="0.25">
      <c r="A43" s="11"/>
      <c r="B43" s="15" t="s">
        <v>97</v>
      </c>
      <c r="C43" s="49" t="s">
        <v>98</v>
      </c>
      <c r="D43" s="50"/>
      <c r="E43" s="50"/>
      <c r="F43" s="50"/>
      <c r="G43" s="50"/>
      <c r="H43" s="50"/>
      <c r="I43" s="64" t="s">
        <v>99</v>
      </c>
      <c r="J43" s="63"/>
      <c r="K43" s="13"/>
    </row>
    <row r="44" spans="1:11" ht="18" x14ac:dyDescent="0.25">
      <c r="A44" s="11"/>
      <c r="B44" s="15" t="s">
        <v>46</v>
      </c>
      <c r="C44" s="49" t="s">
        <v>100</v>
      </c>
      <c r="D44" s="50"/>
      <c r="E44" s="50"/>
      <c r="F44" s="50"/>
      <c r="G44" s="50"/>
      <c r="H44" s="50"/>
      <c r="I44" s="64" t="s">
        <v>99</v>
      </c>
      <c r="J44" s="63"/>
      <c r="K44" s="13"/>
    </row>
    <row r="45" spans="1:11" ht="18" x14ac:dyDescent="0.25">
      <c r="A45" s="11"/>
      <c r="B45" s="15" t="s">
        <v>101</v>
      </c>
      <c r="C45" s="49" t="s">
        <v>102</v>
      </c>
      <c r="D45" s="50"/>
      <c r="E45" s="50"/>
      <c r="F45" s="50"/>
      <c r="G45" s="50"/>
      <c r="H45" s="50"/>
      <c r="I45" s="65" t="s">
        <v>103</v>
      </c>
      <c r="J45" s="63"/>
      <c r="K45" s="13"/>
    </row>
    <row r="46" spans="1:11" ht="18" x14ac:dyDescent="0.25">
      <c r="A46" s="11"/>
      <c r="B46" s="15" t="s">
        <v>104</v>
      </c>
      <c r="C46" s="36" t="s">
        <v>105</v>
      </c>
      <c r="D46" s="66"/>
      <c r="E46" s="66"/>
      <c r="F46" s="66"/>
      <c r="G46" s="66"/>
      <c r="H46" s="66"/>
      <c r="I46" s="67" t="s">
        <v>106</v>
      </c>
      <c r="J46" s="68">
        <f>J42/E9</f>
        <v>1084.8900000000001</v>
      </c>
      <c r="K46" s="13"/>
    </row>
    <row r="47" spans="1:11" ht="18" x14ac:dyDescent="0.25">
      <c r="B47" s="69" t="s">
        <v>53</v>
      </c>
      <c r="C47" s="69"/>
      <c r="D47" s="69"/>
      <c r="E47" s="69"/>
      <c r="F47" s="70" t="s">
        <v>107</v>
      </c>
      <c r="G47" s="71"/>
      <c r="H47" s="71"/>
      <c r="I47" s="72" t="s">
        <v>54</v>
      </c>
      <c r="J47" s="73"/>
    </row>
    <row r="48" spans="1:11" ht="18" x14ac:dyDescent="0.25">
      <c r="B48" s="2"/>
      <c r="C48" s="2"/>
      <c r="D48" s="2"/>
      <c r="E48" s="2"/>
      <c r="F48" s="2"/>
      <c r="G48" s="74"/>
      <c r="H48" s="75"/>
      <c r="I48" s="2"/>
      <c r="J48" s="76"/>
    </row>
    <row r="49" spans="2:10" ht="18" x14ac:dyDescent="0.25">
      <c r="B49" s="2"/>
      <c r="C49" s="2"/>
      <c r="D49" s="77"/>
      <c r="E49" s="2"/>
      <c r="F49" s="2"/>
      <c r="G49" s="74"/>
      <c r="H49" s="78"/>
      <c r="I49" s="2"/>
      <c r="J49" s="76"/>
    </row>
    <row r="50" spans="2:10" ht="18" x14ac:dyDescent="0.25">
      <c r="B50" s="79" t="s">
        <v>55</v>
      </c>
      <c r="C50" s="126"/>
      <c r="D50" s="126"/>
      <c r="E50" s="2"/>
      <c r="F50" s="80" t="s">
        <v>56</v>
      </c>
      <c r="G50" s="80"/>
      <c r="H50" s="80"/>
      <c r="I50" s="80" t="s">
        <v>57</v>
      </c>
      <c r="J50" s="76"/>
    </row>
    <row r="51" spans="2:10" ht="18" x14ac:dyDescent="0.25">
      <c r="B51" s="81" t="s">
        <v>58</v>
      </c>
      <c r="C51" s="127"/>
      <c r="D51" s="81"/>
      <c r="E51" s="1"/>
      <c r="F51" s="75" t="s">
        <v>59</v>
      </c>
      <c r="G51" s="75"/>
      <c r="H51" s="75"/>
      <c r="I51" s="75" t="s">
        <v>60</v>
      </c>
      <c r="J51" s="76"/>
    </row>
    <row r="52" spans="2:10" ht="18" x14ac:dyDescent="0.25">
      <c r="B52" s="82"/>
      <c r="C52" s="2"/>
      <c r="D52" s="2"/>
      <c r="E52" s="77"/>
      <c r="F52" s="2"/>
      <c r="G52" s="2"/>
      <c r="H52" s="2"/>
      <c r="I52" s="78"/>
      <c r="J52" s="78"/>
    </row>
    <row r="53" spans="2:10" ht="18" x14ac:dyDescent="0.25">
      <c r="B53" s="82"/>
      <c r="C53" s="2"/>
      <c r="D53" s="2"/>
      <c r="E53" s="77"/>
      <c r="F53" s="2"/>
      <c r="G53" s="2"/>
      <c r="H53" s="2"/>
      <c r="I53" s="78"/>
      <c r="J53" s="78"/>
    </row>
    <row r="54" spans="2:10" ht="18" x14ac:dyDescent="0.25">
      <c r="B54" s="2"/>
      <c r="C54" s="76"/>
      <c r="D54" s="75" t="s">
        <v>61</v>
      </c>
      <c r="E54" s="2"/>
      <c r="F54" s="74"/>
      <c r="G54" s="2"/>
      <c r="H54" s="81" t="s">
        <v>108</v>
      </c>
      <c r="I54" s="83"/>
    </row>
    <row r="55" spans="2:10" ht="18" x14ac:dyDescent="0.25">
      <c r="B55" s="2"/>
      <c r="C55" s="76"/>
      <c r="D55" s="2"/>
      <c r="E55" s="2"/>
      <c r="F55" s="74"/>
      <c r="G55" s="2"/>
      <c r="H55" s="82"/>
      <c r="I55" s="84"/>
      <c r="J55" s="74"/>
    </row>
    <row r="56" spans="2:10" ht="18" x14ac:dyDescent="0.25">
      <c r="B56" s="85"/>
      <c r="C56" s="76"/>
      <c r="D56" s="85"/>
      <c r="E56" s="85"/>
      <c r="F56" s="74"/>
      <c r="G56" s="85"/>
      <c r="H56" s="78"/>
      <c r="I56" s="86"/>
      <c r="J56" s="74"/>
    </row>
    <row r="57" spans="2:10" ht="18" x14ac:dyDescent="0.25">
      <c r="B57" s="2"/>
      <c r="C57" s="76"/>
      <c r="D57" s="87" t="s">
        <v>62</v>
      </c>
      <c r="E57" s="2"/>
      <c r="F57" s="74"/>
      <c r="G57" s="2"/>
      <c r="H57" s="80" t="s">
        <v>63</v>
      </c>
      <c r="I57" s="2"/>
      <c r="J57" s="74"/>
    </row>
    <row r="58" spans="2:10" ht="18" x14ac:dyDescent="0.25">
      <c r="B58" s="2"/>
      <c r="C58" s="76"/>
      <c r="D58" s="1" t="s">
        <v>64</v>
      </c>
      <c r="E58" s="2"/>
      <c r="F58" s="74"/>
      <c r="G58" s="2"/>
      <c r="H58" s="1" t="s">
        <v>65</v>
      </c>
      <c r="I58" s="83"/>
      <c r="J58" s="74"/>
    </row>
  </sheetData>
  <mergeCells count="16">
    <mergeCell ref="B4:J4"/>
    <mergeCell ref="C11:F12"/>
    <mergeCell ref="G11:G12"/>
    <mergeCell ref="H11:H12"/>
    <mergeCell ref="I11:I12"/>
    <mergeCell ref="J11:J12"/>
    <mergeCell ref="C30:F31"/>
    <mergeCell ref="G30:G31"/>
    <mergeCell ref="H30:H31"/>
    <mergeCell ref="I30:I31"/>
    <mergeCell ref="J30:J31"/>
    <mergeCell ref="C20:F21"/>
    <mergeCell ref="G20:G21"/>
    <mergeCell ref="H20:H21"/>
    <mergeCell ref="I20:I21"/>
    <mergeCell ref="J20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POW PEZA</vt:lpstr>
      <vt:lpstr>PEZA</vt:lpstr>
      <vt:lpstr>BACKUP</vt:lpstr>
      <vt:lpstr>Sheet2</vt:lpstr>
      <vt:lpstr>BACKUP!Print_Area</vt:lpstr>
      <vt:lpstr>PEZA!Print_Area</vt:lpstr>
      <vt:lpstr>'POW PEZA'!Print_Area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Hadjinoor, Abdulmajid Y.</dc:creator>
  <cp:lastModifiedBy>Christopher N. Ogali</cp:lastModifiedBy>
  <cp:lastPrinted>2017-11-02T02:35:36Z</cp:lastPrinted>
  <dcterms:created xsi:type="dcterms:W3CDTF">2017-05-15T23:50:08Z</dcterms:created>
  <dcterms:modified xsi:type="dcterms:W3CDTF">2017-11-02T02:35:40Z</dcterms:modified>
</cp:coreProperties>
</file>